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4680" tabRatio="839" activeTab="4"/>
  </bookViews>
  <sheets>
    <sheet name="IS" sheetId="1" r:id="rId1"/>
    <sheet name="BS" sheetId="2" r:id="rId2"/>
    <sheet name="Equity" sheetId="3" r:id="rId3"/>
    <sheet name="CashFlow" sheetId="4" r:id="rId4"/>
    <sheet name="Notes" sheetId="5" r:id="rId5"/>
  </sheets>
  <externalReferences>
    <externalReference r:id="rId8"/>
  </externalReferences>
  <definedNames>
    <definedName name="_xlnm.Print_Area" localSheetId="3">'CashFlow'!$A$1:$E$42</definedName>
    <definedName name="_xlnm.Print_Area" localSheetId="0">'IS'!$A$1:$H$62</definedName>
    <definedName name="_xlnm.Print_Area" localSheetId="4">'Notes'!$A$1:$I$324</definedName>
    <definedName name="_xlnm.Print_Titles" localSheetId="4">'Notes'!$1:$7</definedName>
  </definedNames>
  <calcPr fullCalcOnLoad="1"/>
</workbook>
</file>

<file path=xl/sharedStrings.xml><?xml version="1.0" encoding="utf-8"?>
<sst xmlns="http://schemas.openxmlformats.org/spreadsheetml/2006/main" count="280" uniqueCount="195">
  <si>
    <t>Property, plant and equipment</t>
  </si>
  <si>
    <t>Current assets</t>
  </si>
  <si>
    <t>Inventories</t>
  </si>
  <si>
    <t>Cash and cash equivalents</t>
  </si>
  <si>
    <t>Current liabilities</t>
  </si>
  <si>
    <t>Taxation</t>
  </si>
  <si>
    <t>RM'000</t>
  </si>
  <si>
    <t>Tax recoverable</t>
  </si>
  <si>
    <t>Share capital</t>
  </si>
  <si>
    <t>Deferred taxation</t>
  </si>
  <si>
    <t>Goodwill</t>
  </si>
  <si>
    <t>Revenue</t>
  </si>
  <si>
    <t>Profit before tax</t>
  </si>
  <si>
    <t>Tax expense</t>
  </si>
  <si>
    <t>4.</t>
  </si>
  <si>
    <t>8.</t>
  </si>
  <si>
    <t>Cost of sales</t>
  </si>
  <si>
    <t>Other operating income</t>
  </si>
  <si>
    <t>2.</t>
  </si>
  <si>
    <t>Total</t>
  </si>
  <si>
    <t>Minority interest</t>
  </si>
  <si>
    <t>1.</t>
  </si>
  <si>
    <t>Retained</t>
  </si>
  <si>
    <t>Payables</t>
  </si>
  <si>
    <t>Receivables</t>
  </si>
  <si>
    <t>Finance cost</t>
  </si>
  <si>
    <t>Short term borrowings</t>
  </si>
  <si>
    <t>Shareholders' funds</t>
  </si>
  <si>
    <t>Retained profit</t>
  </si>
  <si>
    <t>Long term borrowings</t>
  </si>
  <si>
    <t>(The figures have not been audited)</t>
  </si>
  <si>
    <t>As At End</t>
  </si>
  <si>
    <t>Quarter</t>
  </si>
  <si>
    <t>(Audited)</t>
  </si>
  <si>
    <t>As At</t>
  </si>
  <si>
    <t>Preceding</t>
  </si>
  <si>
    <t>Financial</t>
  </si>
  <si>
    <t>Year End</t>
  </si>
  <si>
    <t>31.12.03</t>
  </si>
  <si>
    <t>CONDENSED CONSOLIDATED INCOME STATEMENTS</t>
  </si>
  <si>
    <t>Individual Quarter</t>
  </si>
  <si>
    <t>Current Year</t>
  </si>
  <si>
    <t>Preceding Year</t>
  </si>
  <si>
    <t>Corresponding</t>
  </si>
  <si>
    <t>To Date</t>
  </si>
  <si>
    <t>Cumulative Quarter</t>
  </si>
  <si>
    <t>Diluted earnings per share (sen)</t>
  </si>
  <si>
    <t>Segmental Reporting</t>
  </si>
  <si>
    <t>Unsecured</t>
  </si>
  <si>
    <t>Secured</t>
  </si>
  <si>
    <t>Capital</t>
  </si>
  <si>
    <t>As at</t>
  </si>
  <si>
    <t>Period</t>
  </si>
  <si>
    <t>Gross profit</t>
  </si>
  <si>
    <t>Operating expenses</t>
  </si>
  <si>
    <t>Profit from operations</t>
  </si>
  <si>
    <t xml:space="preserve">Profit after tax </t>
  </si>
  <si>
    <t>Profit for the period</t>
  </si>
  <si>
    <t>Notes:</t>
  </si>
  <si>
    <t xml:space="preserve">Of Current </t>
  </si>
  <si>
    <t>Notes :</t>
  </si>
  <si>
    <t xml:space="preserve">              </t>
  </si>
  <si>
    <t>CONDENSED CONSOLIDATED STATEMENT OF CHANGES IN EQUITY</t>
  </si>
  <si>
    <t>Share</t>
  </si>
  <si>
    <t>Consolidation</t>
  </si>
  <si>
    <t>Balance as at 1 January 2004</t>
  </si>
  <si>
    <t>CONDENSED CONSOLIDATED CASH FLOW STATEMENT</t>
  </si>
  <si>
    <t>(Unaudited)</t>
  </si>
  <si>
    <t>Cumulative</t>
  </si>
  <si>
    <t>SELECTED EXPLANATORY NOTES</t>
  </si>
  <si>
    <t>Accounting Policies and Methods Of Computation</t>
  </si>
  <si>
    <t>Audit Report</t>
  </si>
  <si>
    <t>3.</t>
  </si>
  <si>
    <t>Seasonality or Cyclicality</t>
  </si>
  <si>
    <t>Unusual items due to their nature, size or incidence</t>
  </si>
  <si>
    <t>There were no unusual items due to their nature, size or incidence for the current period to date under review.</t>
  </si>
  <si>
    <t>5.</t>
  </si>
  <si>
    <t>Estimates</t>
  </si>
  <si>
    <t>There were no changes to the estimates that have had a material effect in the current financial quarter under</t>
  </si>
  <si>
    <t>review.</t>
  </si>
  <si>
    <t>6.</t>
  </si>
  <si>
    <t>Issuance, cancellations, repurchases, resale and repayments of debt and equity securities</t>
  </si>
  <si>
    <t>7.</t>
  </si>
  <si>
    <t>ended</t>
  </si>
  <si>
    <t>9.</t>
  </si>
  <si>
    <t>Valuation of Property, Plant and Equipment</t>
  </si>
  <si>
    <t>10.</t>
  </si>
  <si>
    <t>Subsequent Events</t>
  </si>
  <si>
    <t>11.</t>
  </si>
  <si>
    <t>12.</t>
  </si>
  <si>
    <t>Contingent Liabilities and Contingent Assets</t>
  </si>
  <si>
    <t>13.</t>
  </si>
  <si>
    <t>Capital Commitments</t>
  </si>
  <si>
    <t>14.</t>
  </si>
  <si>
    <t>Review Of Performance</t>
  </si>
  <si>
    <t>15.</t>
  </si>
  <si>
    <t>16.</t>
  </si>
  <si>
    <t>Commentary Of Prospects</t>
  </si>
  <si>
    <t>17.</t>
  </si>
  <si>
    <t>Taxation comprise the following :</t>
  </si>
  <si>
    <t>Based on results for the period</t>
  </si>
  <si>
    <t>- Current taxation</t>
  </si>
  <si>
    <t>18.</t>
  </si>
  <si>
    <t>Unquoted Investments and/or Properties</t>
  </si>
  <si>
    <t>19.</t>
  </si>
  <si>
    <t>Purchase or Disposal of Quoted Securities</t>
  </si>
  <si>
    <t>20.</t>
  </si>
  <si>
    <t>Corporate Proposal</t>
  </si>
  <si>
    <t>Utilisation</t>
  </si>
  <si>
    <t>Timeframe for utilisation</t>
  </si>
  <si>
    <t>Repayment of borrowings</t>
  </si>
  <si>
    <t>Working capital</t>
  </si>
  <si>
    <t>Estimated listing expenses</t>
  </si>
  <si>
    <t>21.</t>
  </si>
  <si>
    <t>Group Borrowings and Debt Securities</t>
  </si>
  <si>
    <t>22.</t>
  </si>
  <si>
    <t>Off Balance Sheet Financial Instruments</t>
  </si>
  <si>
    <t>23.</t>
  </si>
  <si>
    <t>Material litigation</t>
  </si>
  <si>
    <t>Basis of calculation of earnings per share</t>
  </si>
  <si>
    <t>The basic earnings per share for the quarter and cumulative year to date are computed as follow:</t>
  </si>
  <si>
    <t>Individual</t>
  </si>
  <si>
    <t>Profit for the period (RM'000)</t>
  </si>
  <si>
    <t>Foreign exchange difference on opening balances</t>
  </si>
  <si>
    <t xml:space="preserve"> - Local currency (RM)</t>
  </si>
  <si>
    <t>Net cash outflow from operating activities</t>
  </si>
  <si>
    <t>Cash and cash equivalents at 1st January 2004</t>
  </si>
  <si>
    <t>Company and will be utilised in the following manner :</t>
  </si>
  <si>
    <t>Net Tangible Assets per share (RM)</t>
  </si>
  <si>
    <t>PROGRESSIVE IMPACT CORPORATION BERHAD</t>
  </si>
  <si>
    <t>(Company No. 203352-V)</t>
  </si>
  <si>
    <t>The total gross proceeds of RM9,950,000 arising from the Public Issues and Offer for Sale shall accrue to the</t>
  </si>
  <si>
    <t>6 months</t>
  </si>
  <si>
    <t>Immediate</t>
  </si>
  <si>
    <t>Change In The Composition of The Group</t>
  </si>
  <si>
    <t>24.</t>
  </si>
  <si>
    <t>Reserve on consolidation</t>
  </si>
  <si>
    <t>Revaluation reserve</t>
  </si>
  <si>
    <t>Gain on disposal of subsidiary / associates</t>
  </si>
  <si>
    <t xml:space="preserve">Basic Earnings Per Share after exceptional item based on </t>
  </si>
  <si>
    <t xml:space="preserve"> number of ordinary shares of RM 0.50 each in issue (sen)</t>
  </si>
  <si>
    <t xml:space="preserve">Basic Earnings Per Share before exceptional item based on </t>
  </si>
  <si>
    <t>-</t>
  </si>
  <si>
    <t>based on the issued share capital</t>
  </si>
  <si>
    <t>Revaluation</t>
  </si>
  <si>
    <t>Reserves</t>
  </si>
  <si>
    <t>Bonus Issue</t>
  </si>
  <si>
    <t>Rights Issue</t>
  </si>
  <si>
    <t>Investment in associates</t>
  </si>
  <si>
    <t>Other investments</t>
  </si>
  <si>
    <t>The Group's performance is not subject to seasonality or cyclicality factors.</t>
  </si>
  <si>
    <t>Net increase in cash and cash equivalents</t>
  </si>
  <si>
    <t>Profit /</t>
  </si>
  <si>
    <t>(Acc. Losses)</t>
  </si>
  <si>
    <t>Reserve on</t>
  </si>
  <si>
    <t>Status of the application for Properties Title to be registered in the name of its owner</t>
  </si>
  <si>
    <t>25.</t>
  </si>
  <si>
    <t>Weighted average number of ordinary</t>
  </si>
  <si>
    <t xml:space="preserve">Dividends </t>
  </si>
  <si>
    <t>Segmental information is presented in respect of the Group's business segments:-</t>
  </si>
  <si>
    <t>Elimination</t>
  </si>
  <si>
    <t>Revenue from external customers</t>
  </si>
  <si>
    <t>Inter-segment revenue</t>
  </si>
  <si>
    <t>Total revenue</t>
  </si>
  <si>
    <t>Segment results</t>
  </si>
  <si>
    <t>Inter-segment results</t>
  </si>
  <si>
    <t>Total results</t>
  </si>
  <si>
    <t>Environmental</t>
  </si>
  <si>
    <t>Consulting</t>
  </si>
  <si>
    <t>Services</t>
  </si>
  <si>
    <t>Laboratory</t>
  </si>
  <si>
    <t>Testing</t>
  </si>
  <si>
    <t>Others*</t>
  </si>
  <si>
    <t>Variation of Results Against Preceding Quarter</t>
  </si>
  <si>
    <t>Basic earnings per share before exceptional item
based on weighted average number of shares in issue (sen)</t>
  </si>
  <si>
    <t>Basic earnings per share after exceptional item
based on weighted average number of shares in issue (sen)</t>
  </si>
  <si>
    <t>FOR THE FORTH QUARTER ENDED 31 DECEMBER 2004</t>
  </si>
  <si>
    <t>31.12.04</t>
  </si>
  <si>
    <t>CONDENSED CONSOLIDATED  BALANCE SHEETS AS AT 31 DECEMBER 2004</t>
  </si>
  <si>
    <t>Share Premium</t>
  </si>
  <si>
    <t>Premium</t>
  </si>
  <si>
    <t>Public Issue</t>
  </si>
  <si>
    <t>Listing Expenses</t>
  </si>
  <si>
    <t>Balance as at 31 December  2004</t>
  </si>
  <si>
    <t>Net cash inflow from investing activities</t>
  </si>
  <si>
    <t>Net cash outflow from financing activities</t>
  </si>
  <si>
    <t>Cash and cash equivalents at 31 December 2004</t>
  </si>
  <si>
    <t>Total outstanding capital commitments at the end of the current quarter is RM 3.4 Mil.</t>
  </si>
  <si>
    <t>Total Group borrowings as at 31 December 2004 were as follows :-</t>
  </si>
  <si>
    <t xml:space="preserve">Net current assets </t>
  </si>
  <si>
    <t xml:space="preserve">* The segment denotes as "others" includes the business segments that have been disposed of as at </t>
  </si>
  <si>
    <t>31st July 2004 and also results from the Holding Company.</t>
  </si>
  <si>
    <t>The effective tax rate for the quarter under review was  27.09%, which was lower than the statutory income tax rate of 28% due to tax credits receivable after the Section 110 Set off.</t>
  </si>
  <si>
    <t>Over provision in prior year</t>
  </si>
  <si>
    <t>shares of RM0.50 each in issue ('000)</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</si>
</sst>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quot;£&quot;* #,##0.00_-;\-&quot;£&quot;* #,##0.00_-;_-&quot;£&quot;* &quot;-&quot;??_-;_-@_-"/>
    <numFmt numFmtId="207" formatCode="_(* #,##0.0_);_(* \(#,##0.0\);_(* &quot;-&quot;??_);_(@_)"/>
    <numFmt numFmtId="208" formatCode="_-* #,##0.0_-;\-* #,##0.0_-;_-* &quot;-&quot;?_-;_-@_-"/>
    <numFmt numFmtId="209" formatCode="_(* #,##0.0_);_(* \(#,##0.0\);_(* &quot;-&quot;?_);_(@_)"/>
    <numFmt numFmtId="210" formatCode="_(* #,##0_);_(* \(#,##0\);_(* &quot;-&quot;?_);_(@_)"/>
    <numFmt numFmtId="211" formatCode="_(* #,##0.000_);_(* \(#,##0.000\);_(* &quot;-&quot;??_);_(@_)"/>
    <numFmt numFmtId="212" formatCode="_(* #,##0.0000_);_(* \(#,##0.0000\);_(* &quot;-&quot;??_);_(@_)"/>
    <numFmt numFmtId="213" formatCode="_(* #,##0.00000_);_(* \(#,##0.00000\);_(* &quot;-&quot;??_);_(@_)"/>
    <numFmt numFmtId="214" formatCode="&quot;Yes&quot;;&quot;Yes&quot;;&quot;No&quot;"/>
    <numFmt numFmtId="215" formatCode="&quot;True&quot;;&quot;True&quot;;&quot;False&quot;"/>
    <numFmt numFmtId="216" formatCode="&quot;On&quot;;&quot;On&quot;;&quot;Off&quot;"/>
    <numFmt numFmtId="217" formatCode="[$€-2]\ #,##0.00_);[Red]\([$€-2]\ #,##0.00\)"/>
    <numFmt numFmtId="218" formatCode="_(* #,##0.0_);_(* \(#,##0.0\);_(* &quot;-&quot;_);_(@_)"/>
    <numFmt numFmtId="219" formatCode="_(* #,##0.00_);_(* \(#,##0.00\);_(* &quot;-&quot;_);_(@_)"/>
    <numFmt numFmtId="220" formatCode="0.00_);\(0.00\)"/>
    <numFmt numFmtId="221" formatCode="0_);\(0\)"/>
  </numFmts>
  <fonts count="10">
    <font>
      <sz val="10"/>
      <name val="Arial"/>
      <family val="2"/>
    </font>
    <font>
      <u val="single"/>
      <sz val="10"/>
      <color indexed="36"/>
      <name val="Arial"/>
      <family val="2"/>
    </font>
    <font>
      <u val="single"/>
      <sz val="10"/>
      <color indexed="12"/>
      <name val="Arial"/>
      <family val="2"/>
    </font>
    <font>
      <i/>
      <sz val="10"/>
      <name val="Times New Roman"/>
      <family val="1"/>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89">
    <xf numFmtId="0" fontId="0" fillId="0" borderId="0" xfId="0" applyAlignment="1">
      <alignment/>
    </xf>
    <xf numFmtId="179" fontId="4" fillId="0" borderId="0" xfId="15" applyNumberFormat="1" applyFont="1" applyFill="1" applyBorder="1" applyAlignment="1">
      <alignment horizontal="center"/>
    </xf>
    <xf numFmtId="0" fontId="4" fillId="0" borderId="0" xfId="21" applyFont="1" applyFill="1" applyAlignment="1">
      <alignment horizontal="center"/>
      <protection/>
    </xf>
    <xf numFmtId="0" fontId="4" fillId="0" borderId="0" xfId="21" applyFont="1" applyFill="1">
      <alignment/>
      <protection/>
    </xf>
    <xf numFmtId="0" fontId="6" fillId="0" borderId="0" xfId="21" applyFont="1" applyFill="1" applyBorder="1" applyAlignment="1">
      <alignment horizontal="center"/>
      <protection/>
    </xf>
    <xf numFmtId="0" fontId="6" fillId="0" borderId="0" xfId="21" applyFont="1" applyFill="1" applyAlignment="1">
      <alignment horizontal="center"/>
      <protection/>
    </xf>
    <xf numFmtId="0" fontId="3" fillId="0" borderId="0" xfId="21" applyFont="1" applyFill="1" applyAlignment="1">
      <alignment horizontal="center"/>
      <protection/>
    </xf>
    <xf numFmtId="179" fontId="4" fillId="0" borderId="0" xfId="15" applyNumberFormat="1" applyFont="1" applyFill="1" applyAlignment="1">
      <alignment horizontal="center"/>
    </xf>
    <xf numFmtId="179" fontId="4" fillId="0" borderId="1" xfId="15" applyNumberFormat="1" applyFont="1" applyFill="1" applyBorder="1" applyAlignment="1">
      <alignment horizontal="center"/>
    </xf>
    <xf numFmtId="179" fontId="4" fillId="0" borderId="0" xfId="15" applyNumberFormat="1" applyFont="1" applyFill="1" applyAlignment="1">
      <alignment/>
    </xf>
    <xf numFmtId="179" fontId="4" fillId="0" borderId="0" xfId="15" applyNumberFormat="1" applyFont="1" applyFill="1" applyBorder="1" applyAlignment="1">
      <alignment/>
    </xf>
    <xf numFmtId="179" fontId="4" fillId="0" borderId="0" xfId="15" applyNumberFormat="1" applyFont="1" applyBorder="1" applyAlignment="1">
      <alignment horizontal="center"/>
    </xf>
    <xf numFmtId="0" fontId="4" fillId="0" borderId="0" xfId="22" applyFont="1">
      <alignment/>
      <protection/>
    </xf>
    <xf numFmtId="0" fontId="4" fillId="0" borderId="0" xfId="22" applyFont="1" applyAlignment="1">
      <alignment horizontal="center"/>
      <protection/>
    </xf>
    <xf numFmtId="0" fontId="5" fillId="0" borderId="0" xfId="22" applyFont="1" applyAlignment="1">
      <alignment/>
      <protection/>
    </xf>
    <xf numFmtId="0" fontId="7" fillId="0" borderId="0" xfId="22" applyFont="1" applyAlignment="1" quotePrefix="1">
      <alignment/>
      <protection/>
    </xf>
    <xf numFmtId="0" fontId="5" fillId="0" borderId="0" xfId="22" applyFont="1">
      <alignment/>
      <protection/>
    </xf>
    <xf numFmtId="0" fontId="8" fillId="0" borderId="0" xfId="22" applyFont="1" applyAlignment="1">
      <alignment horizontal="center"/>
      <protection/>
    </xf>
    <xf numFmtId="179" fontId="4" fillId="0" borderId="0" xfId="15" applyNumberFormat="1" applyFont="1" applyAlignment="1">
      <alignment/>
    </xf>
    <xf numFmtId="179" fontId="4" fillId="0" borderId="0" xfId="15" applyNumberFormat="1" applyFont="1" applyAlignment="1">
      <alignment horizontal="center"/>
    </xf>
    <xf numFmtId="179" fontId="4" fillId="0" borderId="2" xfId="15" applyNumberFormat="1" applyFont="1" applyBorder="1" applyAlignment="1">
      <alignment/>
    </xf>
    <xf numFmtId="179" fontId="4" fillId="0" borderId="2" xfId="15" applyNumberFormat="1" applyFont="1" applyBorder="1" applyAlignment="1">
      <alignment horizontal="center"/>
    </xf>
    <xf numFmtId="179" fontId="4" fillId="0" borderId="3" xfId="15" applyNumberFormat="1" applyFont="1" applyBorder="1" applyAlignment="1">
      <alignment horizontal="center"/>
    </xf>
    <xf numFmtId="179" fontId="4" fillId="0" borderId="0" xfId="15" applyNumberFormat="1" applyFont="1" applyBorder="1" applyAlignment="1">
      <alignment/>
    </xf>
    <xf numFmtId="179" fontId="4" fillId="0" borderId="4" xfId="15" applyNumberFormat="1" applyFont="1" applyBorder="1" applyAlignment="1">
      <alignment/>
    </xf>
    <xf numFmtId="43" fontId="4" fillId="0" borderId="0" xfId="15" applyFont="1" applyFill="1" applyBorder="1" applyAlignment="1">
      <alignment/>
    </xf>
    <xf numFmtId="0" fontId="4" fillId="0" borderId="0" xfId="22" applyFont="1" applyAlignment="1">
      <alignment wrapText="1"/>
      <protection/>
    </xf>
    <xf numFmtId="43" fontId="4" fillId="0" borderId="4" xfId="15" applyFont="1" applyFill="1" applyBorder="1" applyAlignment="1">
      <alignment/>
    </xf>
    <xf numFmtId="179" fontId="4" fillId="0" borderId="4" xfId="15" applyNumberFormat="1" applyFont="1" applyFill="1" applyBorder="1" applyAlignment="1">
      <alignment horizontal="center"/>
    </xf>
    <xf numFmtId="179" fontId="4" fillId="0" borderId="4" xfId="15" applyNumberFormat="1" applyFont="1" applyBorder="1" applyAlignment="1">
      <alignment horizontal="center"/>
    </xf>
    <xf numFmtId="43" fontId="4" fillId="0" borderId="4" xfId="15" applyFont="1" applyBorder="1" applyAlignment="1">
      <alignment/>
    </xf>
    <xf numFmtId="43" fontId="4" fillId="0" borderId="0" xfId="15" applyFont="1" applyBorder="1" applyAlignment="1">
      <alignment/>
    </xf>
    <xf numFmtId="16" fontId="4" fillId="0" borderId="0" xfId="22" applyNumberFormat="1" applyFont="1" applyAlignment="1">
      <alignment horizontal="center"/>
      <protection/>
    </xf>
    <xf numFmtId="179" fontId="5" fillId="0" borderId="0" xfId="15" applyNumberFormat="1" applyFont="1" applyAlignment="1">
      <alignment/>
    </xf>
    <xf numFmtId="179" fontId="4" fillId="0" borderId="5" xfId="15" applyNumberFormat="1" applyFont="1" applyBorder="1" applyAlignment="1">
      <alignment/>
    </xf>
    <xf numFmtId="179" fontId="4" fillId="0" borderId="5" xfId="15" applyNumberFormat="1" applyFont="1" applyBorder="1" applyAlignment="1">
      <alignment horizontal="center"/>
    </xf>
    <xf numFmtId="179" fontId="4" fillId="0" borderId="6" xfId="15" applyNumberFormat="1" applyFont="1" applyBorder="1" applyAlignment="1">
      <alignment/>
    </xf>
    <xf numFmtId="179" fontId="4" fillId="0" borderId="6" xfId="15" applyNumberFormat="1" applyFont="1" applyBorder="1" applyAlignment="1">
      <alignment horizontal="center"/>
    </xf>
    <xf numFmtId="179" fontId="4" fillId="0" borderId="6" xfId="15" applyNumberFormat="1" applyFont="1" applyBorder="1" applyAlignment="1">
      <alignment horizontal="right"/>
    </xf>
    <xf numFmtId="179" fontId="4" fillId="0" borderId="7" xfId="15" applyNumberFormat="1" applyFont="1" applyBorder="1" applyAlignment="1">
      <alignment/>
    </xf>
    <xf numFmtId="179" fontId="5" fillId="0" borderId="0" xfId="15" applyNumberFormat="1" applyFont="1" applyBorder="1" applyAlignment="1">
      <alignment/>
    </xf>
    <xf numFmtId="179" fontId="4" fillId="0" borderId="1" xfId="15" applyNumberFormat="1" applyFont="1" applyBorder="1" applyAlignment="1">
      <alignment/>
    </xf>
    <xf numFmtId="179" fontId="4" fillId="0" borderId="0" xfId="15" applyNumberFormat="1" applyFont="1" applyAlignment="1">
      <alignment horizontal="right"/>
    </xf>
    <xf numFmtId="179" fontId="4" fillId="0" borderId="3" xfId="15" applyNumberFormat="1" applyFont="1" applyBorder="1" applyAlignment="1">
      <alignment/>
    </xf>
    <xf numFmtId="0" fontId="4" fillId="0" borderId="0" xfId="22" applyFont="1" applyAlignment="1">
      <alignment horizontal="right"/>
      <protection/>
    </xf>
    <xf numFmtId="179" fontId="5" fillId="0" borderId="0" xfId="22" applyNumberFormat="1" applyFont="1">
      <alignment/>
      <protection/>
    </xf>
    <xf numFmtId="179" fontId="4" fillId="0" borderId="0" xfId="22" applyNumberFormat="1" applyFont="1" applyAlignment="1">
      <alignment horizontal="center"/>
      <protection/>
    </xf>
    <xf numFmtId="212" fontId="4" fillId="0" borderId="0" xfId="22" applyNumberFormat="1" applyFont="1" applyAlignment="1">
      <alignment horizontal="center"/>
      <protection/>
    </xf>
    <xf numFmtId="179" fontId="4" fillId="0" borderId="0" xfId="22" applyNumberFormat="1" applyFont="1">
      <alignment/>
      <protection/>
    </xf>
    <xf numFmtId="43" fontId="4" fillId="0" borderId="0" xfId="15" applyFont="1" applyAlignment="1">
      <alignment horizontal="center"/>
    </xf>
    <xf numFmtId="43" fontId="4" fillId="0" borderId="0" xfId="22" applyNumberFormat="1" applyFont="1" applyAlignment="1">
      <alignment horizontal="center"/>
      <protection/>
    </xf>
    <xf numFmtId="43" fontId="4" fillId="0" borderId="0" xfId="22" applyNumberFormat="1" applyFont="1">
      <alignment/>
      <protection/>
    </xf>
    <xf numFmtId="0" fontId="7" fillId="0" borderId="0" xfId="22" applyFont="1" applyAlignment="1">
      <alignment/>
      <protection/>
    </xf>
    <xf numFmtId="0" fontId="4" fillId="2" borderId="0" xfId="22" applyFont="1" applyFill="1">
      <alignment/>
      <protection/>
    </xf>
    <xf numFmtId="0" fontId="4" fillId="0" borderId="0" xfId="22" applyFont="1" applyAlignment="1">
      <alignment horizontal="justify"/>
      <protection/>
    </xf>
    <xf numFmtId="0" fontId="4" fillId="0" borderId="0" xfId="22" applyFont="1" applyFill="1">
      <alignment/>
      <protection/>
    </xf>
    <xf numFmtId="0" fontId="4" fillId="0" borderId="0" xfId="22" applyFont="1" applyFill="1" applyAlignment="1">
      <alignment horizontal="center"/>
      <protection/>
    </xf>
    <xf numFmtId="0" fontId="4" fillId="0" borderId="0" xfId="22" applyFont="1" applyBorder="1">
      <alignment/>
      <protection/>
    </xf>
    <xf numFmtId="41" fontId="4" fillId="0" borderId="0" xfId="22" applyNumberFormat="1" applyFont="1">
      <alignment/>
      <protection/>
    </xf>
    <xf numFmtId="0" fontId="5" fillId="0" borderId="0" xfId="22" applyFont="1" applyAlignment="1">
      <alignment horizontal="left"/>
      <protection/>
    </xf>
    <xf numFmtId="0" fontId="5" fillId="0" borderId="0" xfId="22" applyFont="1" applyAlignment="1" quotePrefix="1">
      <alignment horizontal="left"/>
      <protection/>
    </xf>
    <xf numFmtId="0" fontId="5" fillId="0" borderId="0" xfId="22" applyFont="1" applyFill="1">
      <alignment/>
      <protection/>
    </xf>
    <xf numFmtId="0" fontId="3" fillId="0" borderId="0" xfId="21" applyFont="1" applyFill="1">
      <alignment/>
      <protection/>
    </xf>
    <xf numFmtId="0" fontId="4" fillId="0" borderId="0" xfId="22" applyFont="1" applyFill="1" quotePrefix="1">
      <alignment/>
      <protection/>
    </xf>
    <xf numFmtId="41" fontId="4" fillId="0" borderId="0" xfId="22" applyNumberFormat="1" applyFont="1" applyFill="1">
      <alignment/>
      <protection/>
    </xf>
    <xf numFmtId="41" fontId="4" fillId="0" borderId="1" xfId="22" applyNumberFormat="1" applyFont="1" applyFill="1" applyBorder="1">
      <alignment/>
      <protection/>
    </xf>
    <xf numFmtId="15" fontId="4" fillId="0" borderId="0" xfId="22" applyNumberFormat="1" applyFont="1" applyAlignment="1">
      <alignment horizontal="center"/>
      <protection/>
    </xf>
    <xf numFmtId="15" fontId="4" fillId="0" borderId="0" xfId="22" applyNumberFormat="1" applyFont="1" applyAlignment="1" quotePrefix="1">
      <alignment horizontal="center"/>
      <protection/>
    </xf>
    <xf numFmtId="40" fontId="4" fillId="0" borderId="0" xfId="15" applyNumberFormat="1" applyFont="1" applyFill="1" applyBorder="1" applyAlignment="1">
      <alignment/>
    </xf>
    <xf numFmtId="179" fontId="4" fillId="0" borderId="2" xfId="15" applyNumberFormat="1" applyFont="1" applyFill="1" applyBorder="1" applyAlignment="1">
      <alignment/>
    </xf>
    <xf numFmtId="179" fontId="4" fillId="0" borderId="1" xfId="15" applyNumberFormat="1" applyFont="1" applyFill="1" applyBorder="1" applyAlignment="1">
      <alignment/>
    </xf>
    <xf numFmtId="179" fontId="4" fillId="0" borderId="0" xfId="15" applyNumberFormat="1" applyFont="1" applyAlignment="1">
      <alignment horizontal="justify"/>
    </xf>
    <xf numFmtId="0" fontId="6" fillId="0" borderId="0" xfId="22" applyFont="1">
      <alignment/>
      <protection/>
    </xf>
    <xf numFmtId="0" fontId="4" fillId="0" borderId="0" xfId="22" applyFont="1" applyAlignment="1">
      <alignment horizontal="left"/>
      <protection/>
    </xf>
    <xf numFmtId="43" fontId="4" fillId="0" borderId="0" xfId="15" applyFont="1" applyAlignment="1">
      <alignment/>
    </xf>
    <xf numFmtId="38" fontId="4" fillId="0" borderId="0" xfId="15" applyNumberFormat="1" applyFont="1" applyFill="1" applyBorder="1" applyAlignment="1">
      <alignment/>
    </xf>
    <xf numFmtId="0" fontId="5" fillId="0" borderId="0" xfId="22" applyFont="1" applyFill="1" applyAlignment="1" quotePrefix="1">
      <alignment horizontal="left"/>
      <protection/>
    </xf>
    <xf numFmtId="43" fontId="4" fillId="3" borderId="0" xfId="15" applyFont="1" applyFill="1" applyAlignment="1">
      <alignment/>
    </xf>
    <xf numFmtId="179" fontId="4" fillId="0" borderId="6" xfId="15" applyNumberFormat="1" applyFont="1" applyFill="1" applyBorder="1" applyAlignment="1">
      <alignment/>
    </xf>
    <xf numFmtId="41" fontId="4" fillId="0" borderId="0" xfId="22" applyNumberFormat="1" applyFont="1" applyFill="1" applyBorder="1">
      <alignment/>
      <protection/>
    </xf>
    <xf numFmtId="0" fontId="6" fillId="0" borderId="0" xfId="22" applyFont="1" applyFill="1" applyAlignment="1">
      <alignment horizontal="center"/>
      <protection/>
    </xf>
    <xf numFmtId="179" fontId="4" fillId="0" borderId="2" xfId="15" applyNumberFormat="1" applyFont="1" applyFill="1" applyBorder="1" applyAlignment="1">
      <alignment horizontal="center"/>
    </xf>
    <xf numFmtId="0" fontId="5" fillId="0" borderId="0" xfId="22" applyFont="1" applyAlignment="1" quotePrefix="1">
      <alignment/>
      <protection/>
    </xf>
    <xf numFmtId="41" fontId="4" fillId="0" borderId="4" xfId="22" applyNumberFormat="1" applyFont="1" applyBorder="1" applyAlignment="1">
      <alignment horizontal="center"/>
      <protection/>
    </xf>
    <xf numFmtId="219" fontId="4" fillId="0" borderId="0" xfId="22" applyNumberFormat="1" applyFont="1" applyBorder="1" applyAlignment="1">
      <alignment horizontal="center"/>
      <protection/>
    </xf>
    <xf numFmtId="41" fontId="4" fillId="0" borderId="0" xfId="22" applyNumberFormat="1" applyFont="1" applyAlignment="1">
      <alignment horizontal="center"/>
      <protection/>
    </xf>
    <xf numFmtId="219" fontId="4" fillId="0" borderId="4" xfId="22" applyNumberFormat="1" applyFont="1" applyBorder="1" applyAlignment="1">
      <alignment horizontal="center"/>
      <protection/>
    </xf>
    <xf numFmtId="0" fontId="4" fillId="0" borderId="0" xfId="22" applyFont="1" applyAlignment="1">
      <alignment horizontal="center"/>
      <protection/>
    </xf>
    <xf numFmtId="0" fontId="4" fillId="0" borderId="0" xfId="22" applyFont="1" applyFill="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142875</xdr:rowOff>
    </xdr:from>
    <xdr:to>
      <xdr:col>7</xdr:col>
      <xdr:colOff>600075</xdr:colOff>
      <xdr:row>56</xdr:row>
      <xdr:rowOff>66675</xdr:rowOff>
    </xdr:to>
    <xdr:sp>
      <xdr:nvSpPr>
        <xdr:cNvPr id="1" name="TextBox 1"/>
        <xdr:cNvSpPr txBox="1">
          <a:spLocks noChangeArrowheads="1"/>
        </xdr:cNvSpPr>
      </xdr:nvSpPr>
      <xdr:spPr>
        <a:xfrm>
          <a:off x="9525" y="9772650"/>
          <a:ext cx="555307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no report  was submitted to Bursa Malaysia Securities Berhad in the same preceeding year for the corresponding quarter or period.</a:t>
          </a:r>
        </a:p>
      </xdr:txBody>
    </xdr:sp>
    <xdr:clientData/>
  </xdr:twoCellAnchor>
  <xdr:oneCellAnchor>
    <xdr:from>
      <xdr:col>1</xdr:col>
      <xdr:colOff>352425</xdr:colOff>
      <xdr:row>59</xdr:row>
      <xdr:rowOff>47625</xdr:rowOff>
    </xdr:from>
    <xdr:ext cx="76200" cy="200025"/>
    <xdr:sp>
      <xdr:nvSpPr>
        <xdr:cNvPr id="2" name="TextBox 2"/>
        <xdr:cNvSpPr txBox="1">
          <a:spLocks noChangeArrowheads="1"/>
        </xdr:cNvSpPr>
      </xdr:nvSpPr>
      <xdr:spPr>
        <a:xfrm>
          <a:off x="2571750" y="10648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57</xdr:row>
      <xdr:rowOff>9525</xdr:rowOff>
    </xdr:from>
    <xdr:to>
      <xdr:col>7</xdr:col>
      <xdr:colOff>657225</xdr:colOff>
      <xdr:row>61</xdr:row>
      <xdr:rowOff>0</xdr:rowOff>
    </xdr:to>
    <xdr:sp>
      <xdr:nvSpPr>
        <xdr:cNvPr id="3" name="TextBox 3"/>
        <xdr:cNvSpPr txBox="1">
          <a:spLocks noChangeArrowheads="1"/>
        </xdr:cNvSpPr>
      </xdr:nvSpPr>
      <xdr:spPr>
        <a:xfrm>
          <a:off x="9525" y="10287000"/>
          <a:ext cx="5610225" cy="6381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49</xdr:row>
      <xdr:rowOff>152400</xdr:rowOff>
    </xdr:from>
    <xdr:to>
      <xdr:col>7</xdr:col>
      <xdr:colOff>590550</xdr:colOff>
      <xdr:row>53</xdr:row>
      <xdr:rowOff>85725</xdr:rowOff>
    </xdr:to>
    <xdr:sp>
      <xdr:nvSpPr>
        <xdr:cNvPr id="4" name="TextBox 4"/>
        <xdr:cNvSpPr txBox="1">
          <a:spLocks noChangeArrowheads="1"/>
        </xdr:cNvSpPr>
      </xdr:nvSpPr>
      <xdr:spPr>
        <a:xfrm>
          <a:off x="38100" y="9134475"/>
          <a:ext cx="55149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cumulative quarter ended 31 December 2004 includes the results of the disposed subsidiary until 31st July 2004. The disposal of the subsidiary companies were completed on 31st July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57</xdr:row>
      <xdr:rowOff>47625</xdr:rowOff>
    </xdr:from>
    <xdr:ext cx="76200" cy="200025"/>
    <xdr:sp>
      <xdr:nvSpPr>
        <xdr:cNvPr id="1" name="TextBox 2"/>
        <xdr:cNvSpPr txBox="1">
          <a:spLocks noChangeArrowheads="1"/>
        </xdr:cNvSpPr>
      </xdr:nvSpPr>
      <xdr:spPr>
        <a:xfrm>
          <a:off x="3695700" y="931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52</xdr:row>
      <xdr:rowOff>0</xdr:rowOff>
    </xdr:from>
    <xdr:to>
      <xdr:col>3</xdr:col>
      <xdr:colOff>828675</xdr:colOff>
      <xdr:row>56</xdr:row>
      <xdr:rowOff>85725</xdr:rowOff>
    </xdr:to>
    <xdr:sp>
      <xdr:nvSpPr>
        <xdr:cNvPr id="2" name="TextBox 3"/>
        <xdr:cNvSpPr txBox="1">
          <a:spLocks noChangeArrowheads="1"/>
        </xdr:cNvSpPr>
      </xdr:nvSpPr>
      <xdr:spPr>
        <a:xfrm>
          <a:off x="47625" y="8458200"/>
          <a:ext cx="50768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0</xdr:rowOff>
    </xdr:from>
    <xdr:to>
      <xdr:col>7</xdr:col>
      <xdr:colOff>809625</xdr:colOff>
      <xdr:row>37</xdr:row>
      <xdr:rowOff>95250</xdr:rowOff>
    </xdr:to>
    <xdr:sp>
      <xdr:nvSpPr>
        <xdr:cNvPr id="1" name="TextBox 1"/>
        <xdr:cNvSpPr txBox="1">
          <a:spLocks noChangeArrowheads="1"/>
        </xdr:cNvSpPr>
      </xdr:nvSpPr>
      <xdr:spPr>
        <a:xfrm>
          <a:off x="28575" y="5524500"/>
          <a:ext cx="75438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xdr:row>
      <xdr:rowOff>123825</xdr:rowOff>
    </xdr:from>
    <xdr:to>
      <xdr:col>5</xdr:col>
      <xdr:colOff>0</xdr:colOff>
      <xdr:row>35</xdr:row>
      <xdr:rowOff>38100</xdr:rowOff>
    </xdr:to>
    <xdr:sp>
      <xdr:nvSpPr>
        <xdr:cNvPr id="1" name="TextBox 1"/>
        <xdr:cNvSpPr txBox="1">
          <a:spLocks noChangeArrowheads="1"/>
        </xdr:cNvSpPr>
      </xdr:nvSpPr>
      <xdr:spPr>
        <a:xfrm>
          <a:off x="28575" y="5324475"/>
          <a:ext cx="4943475" cy="4000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no report  was submitted to Bursa Malaysia Securities Berhad in the same preceeding year for the corresponding quarter or period.</a:t>
          </a:r>
        </a:p>
      </xdr:txBody>
    </xdr:sp>
    <xdr:clientData/>
  </xdr:twoCellAnchor>
  <xdr:oneCellAnchor>
    <xdr:from>
      <xdr:col>1</xdr:col>
      <xdr:colOff>228600</xdr:colOff>
      <xdr:row>37</xdr:row>
      <xdr:rowOff>47625</xdr:rowOff>
    </xdr:from>
    <xdr:ext cx="76200" cy="200025"/>
    <xdr:sp>
      <xdr:nvSpPr>
        <xdr:cNvPr id="2" name="TextBox 2"/>
        <xdr:cNvSpPr txBox="1">
          <a:spLocks noChangeArrowheads="1"/>
        </xdr:cNvSpPr>
      </xdr:nvSpPr>
      <xdr:spPr>
        <a:xfrm>
          <a:off x="3028950" y="6057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36</xdr:row>
      <xdr:rowOff>9525</xdr:rowOff>
    </xdr:from>
    <xdr:to>
      <xdr:col>4</xdr:col>
      <xdr:colOff>838200</xdr:colOff>
      <xdr:row>40</xdr:row>
      <xdr:rowOff>123825</xdr:rowOff>
    </xdr:to>
    <xdr:sp>
      <xdr:nvSpPr>
        <xdr:cNvPr id="3" name="TextBox 3"/>
        <xdr:cNvSpPr txBox="1">
          <a:spLocks noChangeArrowheads="1"/>
        </xdr:cNvSpPr>
      </xdr:nvSpPr>
      <xdr:spPr>
        <a:xfrm>
          <a:off x="9525" y="5857875"/>
          <a:ext cx="494347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26</xdr:row>
      <xdr:rowOff>104775</xdr:rowOff>
    </xdr:from>
    <xdr:to>
      <xdr:col>8</xdr:col>
      <xdr:colOff>400050</xdr:colOff>
      <xdr:row>29</xdr:row>
      <xdr:rowOff>38100</xdr:rowOff>
    </xdr:to>
    <xdr:sp>
      <xdr:nvSpPr>
        <xdr:cNvPr id="1" name="Text 18"/>
        <xdr:cNvSpPr txBox="1">
          <a:spLocks noChangeArrowheads="1"/>
        </xdr:cNvSpPr>
      </xdr:nvSpPr>
      <xdr:spPr>
        <a:xfrm>
          <a:off x="295275" y="4314825"/>
          <a:ext cx="5657850" cy="4191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2003 was not subject to any qualification</a:t>
          </a:r>
        </a:p>
      </xdr:txBody>
    </xdr:sp>
    <xdr:clientData/>
  </xdr:twoCellAnchor>
  <xdr:twoCellAnchor>
    <xdr:from>
      <xdr:col>1</xdr:col>
      <xdr:colOff>9525</xdr:colOff>
      <xdr:row>111</xdr:row>
      <xdr:rowOff>9525</xdr:rowOff>
    </xdr:from>
    <xdr:to>
      <xdr:col>8</xdr:col>
      <xdr:colOff>409575</xdr:colOff>
      <xdr:row>115</xdr:row>
      <xdr:rowOff>28575</xdr:rowOff>
    </xdr:to>
    <xdr:sp>
      <xdr:nvSpPr>
        <xdr:cNvPr id="2" name="Text 18"/>
        <xdr:cNvSpPr txBox="1">
          <a:spLocks noChangeArrowheads="1"/>
        </xdr:cNvSpPr>
      </xdr:nvSpPr>
      <xdr:spPr>
        <a:xfrm>
          <a:off x="314325" y="18021300"/>
          <a:ext cx="5648325" cy="6667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PIC's investments in Alam Sekitar Malaysia Sdn Bhd (ASMA) and ALS Technichem (M) Sdn Bhd (ALS) have been revalued at its Net Tangible Asset as at 31.12.2003. The landed properties of the group have also been revalued at its recent Market Value.</a:t>
          </a:r>
        </a:p>
      </xdr:txBody>
    </xdr:sp>
    <xdr:clientData/>
  </xdr:twoCellAnchor>
  <xdr:twoCellAnchor>
    <xdr:from>
      <xdr:col>1</xdr:col>
      <xdr:colOff>9525</xdr:colOff>
      <xdr:row>136</xdr:row>
      <xdr:rowOff>9525</xdr:rowOff>
    </xdr:from>
    <xdr:to>
      <xdr:col>8</xdr:col>
      <xdr:colOff>419100</xdr:colOff>
      <xdr:row>150</xdr:row>
      <xdr:rowOff>28575</xdr:rowOff>
    </xdr:to>
    <xdr:sp>
      <xdr:nvSpPr>
        <xdr:cNvPr id="3" name="Text 18"/>
        <xdr:cNvSpPr txBox="1">
          <a:spLocks noChangeArrowheads="1"/>
        </xdr:cNvSpPr>
      </xdr:nvSpPr>
      <xdr:spPr>
        <a:xfrm>
          <a:off x="314325" y="22069425"/>
          <a:ext cx="5657850" cy="2286000"/>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reporting quarter except for the followings :-
(a)  PIC has incorporated a wholly owned subsidiary, ASMA Environmental Solutions Sdn Bhd (AESSB) with an authorised share capital of RM 100,000 and paid-up share capital of RM 2.00 for cash consideration at par on 5 February 2005.
AESSB would be principally involved in providing environmental engineering solutions.
The above incorporation will not have material impact on the net assets value and earnings of the PIC group for the financial year ending 31 December 2005.
None of the Directors, Substantial Shareholders or persons connected to the Directors and Substantial Shareholders has any interest, direct or indirect in the above incorporation.</a:t>
          </a:r>
        </a:p>
      </xdr:txBody>
    </xdr:sp>
    <xdr:clientData/>
  </xdr:twoCellAnchor>
  <xdr:twoCellAnchor>
    <xdr:from>
      <xdr:col>1</xdr:col>
      <xdr:colOff>9525</xdr:colOff>
      <xdr:row>165</xdr:row>
      <xdr:rowOff>9525</xdr:rowOff>
    </xdr:from>
    <xdr:to>
      <xdr:col>8</xdr:col>
      <xdr:colOff>485775</xdr:colOff>
      <xdr:row>168</xdr:row>
      <xdr:rowOff>0</xdr:rowOff>
    </xdr:to>
    <xdr:sp>
      <xdr:nvSpPr>
        <xdr:cNvPr id="4" name="Text 18"/>
        <xdr:cNvSpPr txBox="1">
          <a:spLocks noChangeArrowheads="1"/>
        </xdr:cNvSpPr>
      </xdr:nvSpPr>
      <xdr:spPr>
        <a:xfrm>
          <a:off x="314325" y="26765250"/>
          <a:ext cx="57245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changes in contingent liabilities and contingent assets of a material nature since the last audited financial statements for the year ended 31 December 2003.</a:t>
          </a:r>
        </a:p>
      </xdr:txBody>
    </xdr:sp>
    <xdr:clientData/>
  </xdr:twoCellAnchor>
  <xdr:twoCellAnchor>
    <xdr:from>
      <xdr:col>1</xdr:col>
      <xdr:colOff>9525</xdr:colOff>
      <xdr:row>197</xdr:row>
      <xdr:rowOff>9525</xdr:rowOff>
    </xdr:from>
    <xdr:to>
      <xdr:col>8</xdr:col>
      <xdr:colOff>476250</xdr:colOff>
      <xdr:row>205</xdr:row>
      <xdr:rowOff>95250</xdr:rowOff>
    </xdr:to>
    <xdr:sp>
      <xdr:nvSpPr>
        <xdr:cNvPr id="5" name="Text 18"/>
        <xdr:cNvSpPr txBox="1">
          <a:spLocks noChangeArrowheads="1"/>
        </xdr:cNvSpPr>
      </xdr:nvSpPr>
      <xdr:spPr>
        <a:xfrm>
          <a:off x="314325" y="31946850"/>
          <a:ext cx="5715000" cy="13811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With the continuing improvement in the world economic prospects, the performance outlook for year 2004 is envisaged to be favourable. 
The Group is also expected to improve upon its results through increased efficiency in the Group's operation.
Barring unforeseen circumstances, the Group’s performance for the coming  financial year ending 31 December 2005 is expected to be good.</a:t>
          </a:r>
        </a:p>
      </xdr:txBody>
    </xdr:sp>
    <xdr:clientData/>
  </xdr:twoCellAnchor>
  <xdr:twoCellAnchor>
    <xdr:from>
      <xdr:col>1</xdr:col>
      <xdr:colOff>9525</xdr:colOff>
      <xdr:row>206</xdr:row>
      <xdr:rowOff>0</xdr:rowOff>
    </xdr:from>
    <xdr:to>
      <xdr:col>8</xdr:col>
      <xdr:colOff>523875</xdr:colOff>
      <xdr:row>206</xdr:row>
      <xdr:rowOff>0</xdr:rowOff>
    </xdr:to>
    <xdr:sp>
      <xdr:nvSpPr>
        <xdr:cNvPr id="6" name="Text 18"/>
        <xdr:cNvSpPr txBox="1">
          <a:spLocks noChangeArrowheads="1"/>
        </xdr:cNvSpPr>
      </xdr:nvSpPr>
      <xdr:spPr>
        <a:xfrm>
          <a:off x="314325" y="33394650"/>
          <a:ext cx="57626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225</xdr:row>
      <xdr:rowOff>9525</xdr:rowOff>
    </xdr:from>
    <xdr:to>
      <xdr:col>8</xdr:col>
      <xdr:colOff>371475</xdr:colOff>
      <xdr:row>228</xdr:row>
      <xdr:rowOff>0</xdr:rowOff>
    </xdr:to>
    <xdr:sp>
      <xdr:nvSpPr>
        <xdr:cNvPr id="7" name="Text 18"/>
        <xdr:cNvSpPr txBox="1">
          <a:spLocks noChangeArrowheads="1"/>
        </xdr:cNvSpPr>
      </xdr:nvSpPr>
      <xdr:spPr>
        <a:xfrm>
          <a:off x="314325" y="36337875"/>
          <a:ext cx="56102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period to date except for the disposal of the subsidiary companies.</a:t>
          </a:r>
        </a:p>
      </xdr:txBody>
    </xdr:sp>
    <xdr:clientData/>
  </xdr:twoCellAnchor>
  <xdr:twoCellAnchor>
    <xdr:from>
      <xdr:col>1</xdr:col>
      <xdr:colOff>9525</xdr:colOff>
      <xdr:row>231</xdr:row>
      <xdr:rowOff>9525</xdr:rowOff>
    </xdr:from>
    <xdr:to>
      <xdr:col>8</xdr:col>
      <xdr:colOff>438150</xdr:colOff>
      <xdr:row>235</xdr:row>
      <xdr:rowOff>0</xdr:rowOff>
    </xdr:to>
    <xdr:sp>
      <xdr:nvSpPr>
        <xdr:cNvPr id="8" name="Text 18"/>
        <xdr:cNvSpPr txBox="1">
          <a:spLocks noChangeArrowheads="1"/>
        </xdr:cNvSpPr>
      </xdr:nvSpPr>
      <xdr:spPr>
        <a:xfrm>
          <a:off x="314325" y="37309425"/>
          <a:ext cx="56769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237</xdr:row>
      <xdr:rowOff>66675</xdr:rowOff>
    </xdr:from>
    <xdr:to>
      <xdr:col>8</xdr:col>
      <xdr:colOff>485775</xdr:colOff>
      <xdr:row>242</xdr:row>
      <xdr:rowOff>114300</xdr:rowOff>
    </xdr:to>
    <xdr:sp>
      <xdr:nvSpPr>
        <xdr:cNvPr id="9" name="Text 18"/>
        <xdr:cNvSpPr txBox="1">
          <a:spLocks noChangeArrowheads="1"/>
        </xdr:cNvSpPr>
      </xdr:nvSpPr>
      <xdr:spPr>
        <a:xfrm>
          <a:off x="314325" y="38338125"/>
          <a:ext cx="5724525" cy="857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On 30 September 2004, the Company issued a prospectus for the public issue of 7,000,000 new ordinary shares of RM0.50 each and offer for sale of 18,000,000 ordinary shares of RM0.50 each at an issue/offer price of RM0.75 per ordinary share payable in full on application  in conjunction with its listing on the Second Board of BMSB.  The public issue and offer for sale were fully subscribed on its closing date on 7 October 2004.</a:t>
          </a:r>
        </a:p>
      </xdr:txBody>
    </xdr:sp>
    <xdr:clientData/>
  </xdr:twoCellAnchor>
  <xdr:twoCellAnchor>
    <xdr:from>
      <xdr:col>1</xdr:col>
      <xdr:colOff>9525</xdr:colOff>
      <xdr:row>273</xdr:row>
      <xdr:rowOff>9525</xdr:rowOff>
    </xdr:from>
    <xdr:to>
      <xdr:col>8</xdr:col>
      <xdr:colOff>333375</xdr:colOff>
      <xdr:row>274</xdr:row>
      <xdr:rowOff>152400</xdr:rowOff>
    </xdr:to>
    <xdr:sp>
      <xdr:nvSpPr>
        <xdr:cNvPr id="10" name="Text 18"/>
        <xdr:cNvSpPr txBox="1">
          <a:spLocks noChangeArrowheads="1"/>
        </xdr:cNvSpPr>
      </xdr:nvSpPr>
      <xdr:spPr>
        <a:xfrm>
          <a:off x="314325" y="44148375"/>
          <a:ext cx="5572125" cy="3048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278</xdr:row>
      <xdr:rowOff>9525</xdr:rowOff>
    </xdr:from>
    <xdr:to>
      <xdr:col>8</xdr:col>
      <xdr:colOff>447675</xdr:colOff>
      <xdr:row>281</xdr:row>
      <xdr:rowOff>0</xdr:rowOff>
    </xdr:to>
    <xdr:sp>
      <xdr:nvSpPr>
        <xdr:cNvPr id="11" name="Text 18"/>
        <xdr:cNvSpPr txBox="1">
          <a:spLocks noChangeArrowheads="1"/>
        </xdr:cNvSpPr>
      </xdr:nvSpPr>
      <xdr:spPr>
        <a:xfrm>
          <a:off x="314325" y="44958000"/>
          <a:ext cx="56864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are no changes to any material litigation since the last audited financial statement for the year ended 31 December 2003.</a:t>
          </a:r>
        </a:p>
      </xdr:txBody>
    </xdr:sp>
    <xdr:clientData/>
  </xdr:twoCellAnchor>
  <xdr:twoCellAnchor>
    <xdr:from>
      <xdr:col>1</xdr:col>
      <xdr:colOff>9525</xdr:colOff>
      <xdr:row>9</xdr:row>
      <xdr:rowOff>0</xdr:rowOff>
    </xdr:from>
    <xdr:to>
      <xdr:col>8</xdr:col>
      <xdr:colOff>428625</xdr:colOff>
      <xdr:row>23</xdr:row>
      <xdr:rowOff>85725</xdr:rowOff>
    </xdr:to>
    <xdr:sp>
      <xdr:nvSpPr>
        <xdr:cNvPr id="12" name="TextBox 16"/>
        <xdr:cNvSpPr txBox="1">
          <a:spLocks noChangeArrowheads="1"/>
        </xdr:cNvSpPr>
      </xdr:nvSpPr>
      <xdr:spPr>
        <a:xfrm>
          <a:off x="314325" y="1457325"/>
          <a:ext cx="5667375" cy="2352675"/>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compliance with MASB 26 Interim Financial Reporting and Chapter 9 Part K of the Listing Requirements of Bursa Malaysia Securities Berhad ("Bursa Securities"). 
The interim financial statements  ended 31 December 2004 includes the results of the disposed subsidiaries until 31st July 2004. The disposal of the subsidiary companies was completed on 31st July 2004.
The interim financial statements should be read in conjunction with the audited financial statements for the year ended 31 December 2003. These explanatory notes attached to the interim financial statements provide an explanation of events and transactions that are significant to an understanding of the changes in the financial position and performance of the Group since the financial year ended 31 December 2003.
The same accounting policies and methods of computation are followed in the interim financial statements as compared with the financial statements for the year ended 31 December 2003.
</a:t>
          </a:r>
        </a:p>
      </xdr:txBody>
    </xdr:sp>
    <xdr:clientData/>
  </xdr:twoCellAnchor>
  <xdr:twoCellAnchor>
    <xdr:from>
      <xdr:col>1</xdr:col>
      <xdr:colOff>19050</xdr:colOff>
      <xdr:row>48</xdr:row>
      <xdr:rowOff>28575</xdr:rowOff>
    </xdr:from>
    <xdr:to>
      <xdr:col>8</xdr:col>
      <xdr:colOff>514350</xdr:colOff>
      <xdr:row>51</xdr:row>
      <xdr:rowOff>0</xdr:rowOff>
    </xdr:to>
    <xdr:sp>
      <xdr:nvSpPr>
        <xdr:cNvPr id="13" name="TextBox 17"/>
        <xdr:cNvSpPr txBox="1">
          <a:spLocks noChangeArrowheads="1"/>
        </xdr:cNvSpPr>
      </xdr:nvSpPr>
      <xdr:spPr>
        <a:xfrm>
          <a:off x="323850" y="7800975"/>
          <a:ext cx="5743575" cy="45720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period to date under review except for the followings:-</a:t>
          </a:r>
        </a:p>
      </xdr:txBody>
    </xdr:sp>
    <xdr:clientData/>
  </xdr:twoCellAnchor>
  <xdr:twoCellAnchor>
    <xdr:from>
      <xdr:col>0</xdr:col>
      <xdr:colOff>276225</xdr:colOff>
      <xdr:row>304</xdr:row>
      <xdr:rowOff>0</xdr:rowOff>
    </xdr:from>
    <xdr:to>
      <xdr:col>8</xdr:col>
      <xdr:colOff>247650</xdr:colOff>
      <xdr:row>307</xdr:row>
      <xdr:rowOff>114300</xdr:rowOff>
    </xdr:to>
    <xdr:sp>
      <xdr:nvSpPr>
        <xdr:cNvPr id="14" name="TextBox 18"/>
        <xdr:cNvSpPr txBox="1">
          <a:spLocks noChangeArrowheads="1"/>
        </xdr:cNvSpPr>
      </xdr:nvSpPr>
      <xdr:spPr>
        <a:xfrm>
          <a:off x="276225" y="49234725"/>
          <a:ext cx="5524500" cy="6000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157</xdr:row>
      <xdr:rowOff>0</xdr:rowOff>
    </xdr:from>
    <xdr:to>
      <xdr:col>8</xdr:col>
      <xdr:colOff>514350</xdr:colOff>
      <xdr:row>157</xdr:row>
      <xdr:rowOff>0</xdr:rowOff>
    </xdr:to>
    <xdr:sp>
      <xdr:nvSpPr>
        <xdr:cNvPr id="15" name="TextBox 19"/>
        <xdr:cNvSpPr txBox="1">
          <a:spLocks noChangeArrowheads="1"/>
        </xdr:cNvSpPr>
      </xdr:nvSpPr>
      <xdr:spPr>
        <a:xfrm>
          <a:off x="323850" y="25460325"/>
          <a:ext cx="57435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157</xdr:row>
      <xdr:rowOff>0</xdr:rowOff>
    </xdr:from>
    <xdr:to>
      <xdr:col>8</xdr:col>
      <xdr:colOff>447675</xdr:colOff>
      <xdr:row>157</xdr:row>
      <xdr:rowOff>0</xdr:rowOff>
    </xdr:to>
    <xdr:sp>
      <xdr:nvSpPr>
        <xdr:cNvPr id="16" name="TextBox 20"/>
        <xdr:cNvSpPr txBox="1">
          <a:spLocks noChangeArrowheads="1"/>
        </xdr:cNvSpPr>
      </xdr:nvSpPr>
      <xdr:spPr>
        <a:xfrm>
          <a:off x="304800" y="25460325"/>
          <a:ext cx="56959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313</xdr:row>
      <xdr:rowOff>0</xdr:rowOff>
    </xdr:from>
    <xdr:to>
      <xdr:col>8</xdr:col>
      <xdr:colOff>247650</xdr:colOff>
      <xdr:row>321</xdr:row>
      <xdr:rowOff>114300</xdr:rowOff>
    </xdr:to>
    <xdr:sp>
      <xdr:nvSpPr>
        <xdr:cNvPr id="17" name="TextBox 21"/>
        <xdr:cNvSpPr txBox="1">
          <a:spLocks noChangeArrowheads="1"/>
        </xdr:cNvSpPr>
      </xdr:nvSpPr>
      <xdr:spPr>
        <a:xfrm>
          <a:off x="276225" y="50692050"/>
          <a:ext cx="5524500" cy="14097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PROGRESSIVE IMPACT CORPORATION BERHAD</a:t>
          </a:r>
          <a:r>
            <a:rPr lang="en-US" cap="none" sz="1000" b="0" i="0" u="none" baseline="0">
              <a:latin typeface="Times New Roman"/>
              <a:ea typeface="Times New Roman"/>
              <a:cs typeface="Times New Roman"/>
            </a:rPr>
            <a:t>
Hajjah Zaidah Binti Haji Mohd Salleh                                                                            Shah Alam
Company Secretary MIA 3313                                                                                   23 February 2004  </a:t>
          </a:r>
        </a:p>
      </xdr:txBody>
    </xdr:sp>
    <xdr:clientData/>
  </xdr:twoCellAnchor>
  <xdr:twoCellAnchor>
    <xdr:from>
      <xdr:col>1</xdr:col>
      <xdr:colOff>9525</xdr:colOff>
      <xdr:row>32</xdr:row>
      <xdr:rowOff>0</xdr:rowOff>
    </xdr:from>
    <xdr:to>
      <xdr:col>8</xdr:col>
      <xdr:colOff>419100</xdr:colOff>
      <xdr:row>32</xdr:row>
      <xdr:rowOff>0</xdr:rowOff>
    </xdr:to>
    <xdr:sp>
      <xdr:nvSpPr>
        <xdr:cNvPr id="18" name="Text 18"/>
        <xdr:cNvSpPr txBox="1">
          <a:spLocks noChangeArrowheads="1"/>
        </xdr:cNvSpPr>
      </xdr:nvSpPr>
      <xdr:spPr>
        <a:xfrm>
          <a:off x="314325" y="5181600"/>
          <a:ext cx="56578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158</xdr:row>
      <xdr:rowOff>66675</xdr:rowOff>
    </xdr:from>
    <xdr:to>
      <xdr:col>8</xdr:col>
      <xdr:colOff>457200</xdr:colOff>
      <xdr:row>161</xdr:row>
      <xdr:rowOff>152400</xdr:rowOff>
    </xdr:to>
    <xdr:sp>
      <xdr:nvSpPr>
        <xdr:cNvPr id="19" name="Text 18"/>
        <xdr:cNvSpPr txBox="1">
          <a:spLocks noChangeArrowheads="1"/>
        </xdr:cNvSpPr>
      </xdr:nvSpPr>
      <xdr:spPr>
        <a:xfrm>
          <a:off x="314325" y="25688925"/>
          <a:ext cx="5695950"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year to date except for the disposal of subsidiaries and the incorporation of a wholly owned subsidiary, ASMA Environmental Solutions Sdn. Bhd. (AESSB) as disclosed in item 11 above.
</a:t>
          </a:r>
        </a:p>
      </xdr:txBody>
    </xdr:sp>
    <xdr:clientData/>
  </xdr:twoCellAnchor>
  <xdr:twoCellAnchor>
    <xdr:from>
      <xdr:col>1</xdr:col>
      <xdr:colOff>28575</xdr:colOff>
      <xdr:row>118</xdr:row>
      <xdr:rowOff>9525</xdr:rowOff>
    </xdr:from>
    <xdr:to>
      <xdr:col>8</xdr:col>
      <xdr:colOff>419100</xdr:colOff>
      <xdr:row>133</xdr:row>
      <xdr:rowOff>0</xdr:rowOff>
    </xdr:to>
    <xdr:sp>
      <xdr:nvSpPr>
        <xdr:cNvPr id="20" name="TextBox 26"/>
        <xdr:cNvSpPr txBox="1">
          <a:spLocks noChangeArrowheads="1"/>
        </xdr:cNvSpPr>
      </xdr:nvSpPr>
      <xdr:spPr>
        <a:xfrm>
          <a:off x="333375" y="19154775"/>
          <a:ext cx="5638800" cy="24193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Pursuant to the condition imposed by the Securities Commission (SC) vide its letter of approval dated 21 June 2004 for PIC to disclose the status of the application in the quarterly announcement to Bursa Securities and to update the SC - Asset Valuation Audit Department accordingly in writing when such announcement has been released, the following are the status of the application:-
(i) </a:t>
          </a:r>
          <a:r>
            <a:rPr lang="en-US" cap="none" sz="1000" b="1" i="0" u="none" baseline="0">
              <a:latin typeface="Times New Roman"/>
              <a:ea typeface="Times New Roman"/>
              <a:cs typeface="Times New Roman"/>
            </a:rPr>
            <a:t>Lot No. 64275 (formerly known as H.S (D) 142762 P.T. No. 17707) Mukim of  
   Damansara District of Petaling</a:t>
          </a:r>
          <a:r>
            <a:rPr lang="en-US" cap="none" sz="1000" b="0" i="0" u="none" baseline="0">
              <a:latin typeface="Times New Roman"/>
              <a:ea typeface="Times New Roman"/>
              <a:cs typeface="Times New Roman"/>
            </a:rPr>
            <a:t>
    The title of this property is currently registered in the name of Highlands &amp; Lowlands Berhad, the registered  
    proprietor and  currently is still in the process of being transferred to ALS.
(ii) </a:t>
          </a:r>
          <a:r>
            <a:rPr lang="en-US" cap="none" sz="1000" b="1" i="0" u="none" baseline="0">
              <a:latin typeface="Times New Roman"/>
              <a:ea typeface="Times New Roman"/>
              <a:cs typeface="Times New Roman"/>
            </a:rPr>
            <a:t>Lot No. 42270, Mukim of Tebrau, District of Johor Bahru, Johor</a:t>
          </a:r>
          <a:r>
            <a:rPr lang="en-US" cap="none" sz="1000" b="0" i="0" u="none" baseline="0">
              <a:latin typeface="Times New Roman"/>
              <a:ea typeface="Times New Roman"/>
              <a:cs typeface="Times New Roman"/>
            </a:rPr>
            <a:t>
    The title of this property has been duly registered in the name of PIC.
</a:t>
          </a:r>
        </a:p>
      </xdr:txBody>
    </xdr:sp>
    <xdr:clientData/>
  </xdr:twoCellAnchor>
  <xdr:twoCellAnchor>
    <xdr:from>
      <xdr:col>1</xdr:col>
      <xdr:colOff>9525</xdr:colOff>
      <xdr:row>51</xdr:row>
      <xdr:rowOff>47625</xdr:rowOff>
    </xdr:from>
    <xdr:to>
      <xdr:col>8</xdr:col>
      <xdr:colOff>504825</xdr:colOff>
      <xdr:row>77</xdr:row>
      <xdr:rowOff>66675</xdr:rowOff>
    </xdr:to>
    <xdr:sp>
      <xdr:nvSpPr>
        <xdr:cNvPr id="21" name="Text 18"/>
        <xdr:cNvSpPr txBox="1">
          <a:spLocks noChangeArrowheads="1"/>
        </xdr:cNvSpPr>
      </xdr:nvSpPr>
      <xdr:spPr>
        <a:xfrm>
          <a:off x="314325" y="8305800"/>
          <a:ext cx="5743575" cy="4229100"/>
        </a:xfrm>
        <a:prstGeom prst="rect">
          <a:avLst/>
        </a:prstGeom>
        <a:solidFill>
          <a:srgbClr val="FFFFFF"/>
        </a:solidFill>
        <a:ln w="1" cmpd="sng">
          <a:noFill/>
        </a:ln>
      </xdr:spPr>
      <xdr:txBody>
        <a:bodyPr vertOverflow="clip" wrap="square"/>
        <a:p>
          <a:pPr algn="just">
            <a:defRPr/>
          </a:pPr>
          <a:r>
            <a:rPr lang="en-US" cap="none" sz="1000" b="0" i="0" u="none" baseline="0"/>
            <a:t>(a) Bonus issue of 17,921,658 new ordinary shares of RM1.00 each in PIC to the existing shareholders of PIC on the basis of approximately 858 new ordinary shares of RM1.00 each for 1,000 existing shares held in PIC after the Revaluation. The bonus issue was effected through the capitalisation of revaluation reserves and retained profits of PIC (the "Bonus Issue").
(b) Rights Issue of 4,700,000 new ordinary shares or RM1.00 each in PIC at an issue price of RM1.00 per ordinary share of RM1.00 each to all the existing shareholders of PIC on the basis of approximately 121 shares for every 1,000 ordinary shares of RM1.00 each held after the Bonus Issue (the "Rights Issue").
(c) On 30 September 2004, PIC issued a prospectus to the listing of and quotation for the entire issued and paid-up capital of PIC comprising:-
Public issue issue of 7,000,000 new ordinary shares of RM0.50 each comprising :-
- 4,000,000 ordinary shares of RM0.50 each available for application by the Malaysian public;
- 3,000,000 ordinary shares of RM0.50 each available for application by the eligible directors, employees  
  and business associates of PIC and its subsidiaries;
and
Offer for Sale of 18,000,000 new ordinary shares of RM0.50 each by way of :-
- 2,000,000 ordinary shares of RM0.50 each available for application by the Malaysian public; and
- 16,000,000 ordinary shares of RM0.50 each by way of placement to selected investors 
at an issue/offer price of RM0.75 per ordinary share payable in full on application pursuant to its listing on the Second Board of the Bursa Securities. </a:t>
          </a:r>
        </a:p>
      </xdr:txBody>
    </xdr:sp>
    <xdr:clientData/>
  </xdr:twoCellAnchor>
  <xdr:twoCellAnchor>
    <xdr:from>
      <xdr:col>1</xdr:col>
      <xdr:colOff>28575</xdr:colOff>
      <xdr:row>82</xdr:row>
      <xdr:rowOff>142875</xdr:rowOff>
    </xdr:from>
    <xdr:to>
      <xdr:col>8</xdr:col>
      <xdr:colOff>504825</xdr:colOff>
      <xdr:row>85</xdr:row>
      <xdr:rowOff>47625</xdr:rowOff>
    </xdr:to>
    <xdr:sp>
      <xdr:nvSpPr>
        <xdr:cNvPr id="22" name="TextBox 28"/>
        <xdr:cNvSpPr txBox="1">
          <a:spLocks noChangeArrowheads="1"/>
        </xdr:cNvSpPr>
      </xdr:nvSpPr>
      <xdr:spPr>
        <a:xfrm>
          <a:off x="333375" y="13420725"/>
          <a:ext cx="5724525" cy="390525"/>
        </a:xfrm>
        <a:prstGeom prst="rect">
          <a:avLst/>
        </a:prstGeom>
        <a:solidFill>
          <a:srgbClr val="FFFFFF"/>
        </a:solidFill>
        <a:ln w="9525" cmpd="sng">
          <a:noFill/>
        </a:ln>
      </xdr:spPr>
      <xdr:txBody>
        <a:bodyPr vertOverflow="clip" wrap="square"/>
        <a:p>
          <a:pPr algn="l">
            <a:defRPr/>
          </a:pPr>
          <a:r>
            <a:rPr lang="en-US" cap="none" sz="1000" b="0" i="0" u="none" baseline="0"/>
            <a:t>The Board of Directors have proposed a first and final dividend of 4.17 Sen gross per share less Income tax at 28% amounting to RM 2,820,000 in respect of current financial year ended 31 December 2004.</a:t>
          </a:r>
        </a:p>
      </xdr:txBody>
    </xdr:sp>
    <xdr:clientData/>
  </xdr:twoCellAnchor>
  <xdr:twoCellAnchor>
    <xdr:from>
      <xdr:col>1</xdr:col>
      <xdr:colOff>66675</xdr:colOff>
      <xdr:row>176</xdr:row>
      <xdr:rowOff>9525</xdr:rowOff>
    </xdr:from>
    <xdr:to>
      <xdr:col>8</xdr:col>
      <xdr:colOff>409575</xdr:colOff>
      <xdr:row>182</xdr:row>
      <xdr:rowOff>85725</xdr:rowOff>
    </xdr:to>
    <xdr:sp>
      <xdr:nvSpPr>
        <xdr:cNvPr id="23" name="Text 18"/>
        <xdr:cNvSpPr txBox="1">
          <a:spLocks noChangeArrowheads="1"/>
        </xdr:cNvSpPr>
      </xdr:nvSpPr>
      <xdr:spPr>
        <a:xfrm>
          <a:off x="371475" y="28546425"/>
          <a:ext cx="5591175" cy="1047750"/>
        </a:xfrm>
        <a:prstGeom prst="rect">
          <a:avLst/>
        </a:prstGeom>
        <a:no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forth quarter ended 31 December 2004, the Group recorded a revenue of RM8.5 million and profit after tax of RM3.0 million. The cumulative quarter for the period ended 31 December 2004, the Group recorded a revenue of RM51.0 million and profit after tax of RM11.9 million.
</a:t>
          </a:r>
          <a:r>
            <a:rPr lang="en-US" cap="none" sz="1000" b="0" i="0" u="none" baseline="0">
              <a:latin typeface="Times New Roman"/>
              <a:ea typeface="Times New Roman"/>
              <a:cs typeface="Times New Roman"/>
            </a:rPr>
            <a:t>
There is no comparison with the corresponding quarter results in the preceding year as this is the third set of consolidated results of the Group to be submitted to Bursa Securities.</a:t>
          </a:r>
        </a:p>
      </xdr:txBody>
    </xdr:sp>
    <xdr:clientData/>
  </xdr:twoCellAnchor>
  <xdr:twoCellAnchor>
    <xdr:from>
      <xdr:col>1</xdr:col>
      <xdr:colOff>76200</xdr:colOff>
      <xdr:row>186</xdr:row>
      <xdr:rowOff>0</xdr:rowOff>
    </xdr:from>
    <xdr:to>
      <xdr:col>8</xdr:col>
      <xdr:colOff>390525</xdr:colOff>
      <xdr:row>193</xdr:row>
      <xdr:rowOff>76200</xdr:rowOff>
    </xdr:to>
    <xdr:sp>
      <xdr:nvSpPr>
        <xdr:cNvPr id="24" name="Text 18"/>
        <xdr:cNvSpPr txBox="1">
          <a:spLocks noChangeArrowheads="1"/>
        </xdr:cNvSpPr>
      </xdr:nvSpPr>
      <xdr:spPr>
        <a:xfrm>
          <a:off x="381000" y="30156150"/>
          <a:ext cx="5562600" cy="12096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achieved a revenue of RM8.5 million for the current financial quarter under review as compared to RM 12.6 million achieved in the immediate preceding financial quarter. The reduction was mainly due to the disposal of the subsidiaries on 30 July 2004. The Group recorded a profit before taxation of RM4.0 million compared to RM4.9 million achieved in the immediate preceding financial quarter, the reduction was mainly due to the exceptional gain on disposal of subsidiaries / associates that was recognised in the immediate preceeding financial quarter and increased of profits in the curent quarter attained by the current group.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illiam\Local%20Settings\Temporary%20Internet%20Files\OLK116\GW%201Q2005%20Qtrly%20R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sheetNames>
    <sheetDataSet>
      <sheetData sheetId="0">
        <row r="8">
          <cell r="A8" t="str">
            <v>(The figures have not been audited)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view="pageBreakPreview" zoomScaleSheetLayoutView="100" workbookViewId="0" topLeftCell="A35">
      <selection activeCell="H61" sqref="H61"/>
    </sheetView>
  </sheetViews>
  <sheetFormatPr defaultColWidth="9.140625" defaultRowHeight="12.75"/>
  <cols>
    <col min="1" max="1" width="33.28125" style="12" customWidth="1"/>
    <col min="2" max="2" width="12.57421875" style="12" customWidth="1"/>
    <col min="3" max="3" width="1.7109375" style="12" customWidth="1"/>
    <col min="4" max="4" width="12.57421875" style="13" bestFit="1" customWidth="1"/>
    <col min="5" max="5" width="2.00390625" style="12" customWidth="1"/>
    <col min="6" max="6" width="10.28125" style="13" bestFit="1" customWidth="1"/>
    <col min="7" max="7" width="2.00390625" style="12" customWidth="1"/>
    <col min="8" max="8" width="12.28125" style="13" customWidth="1"/>
    <col min="9" max="16384" width="9.140625" style="12" customWidth="1"/>
  </cols>
  <sheetData>
    <row r="1" spans="1:8" ht="12.75">
      <c r="A1" s="14" t="s">
        <v>129</v>
      </c>
      <c r="B1" s="14"/>
      <c r="C1" s="14"/>
      <c r="D1" s="14"/>
      <c r="E1" s="14"/>
      <c r="F1" s="14"/>
      <c r="G1" s="14"/>
      <c r="H1" s="14"/>
    </row>
    <row r="2" spans="1:8" ht="12.75">
      <c r="A2" s="15" t="s">
        <v>130</v>
      </c>
      <c r="B2" s="14"/>
      <c r="C2" s="14"/>
      <c r="D2" s="14"/>
      <c r="E2" s="14"/>
      <c r="F2" s="14"/>
      <c r="G2" s="14"/>
      <c r="H2" s="14"/>
    </row>
    <row r="3" spans="1:8" ht="12.75">
      <c r="A3" s="15"/>
      <c r="B3" s="14"/>
      <c r="C3" s="14"/>
      <c r="D3" s="14"/>
      <c r="E3" s="14"/>
      <c r="F3" s="14"/>
      <c r="G3" s="14"/>
      <c r="H3" s="14"/>
    </row>
    <row r="5" ht="12.75">
      <c r="A5" s="16" t="s">
        <v>39</v>
      </c>
    </row>
    <row r="6" ht="12.75">
      <c r="A6" s="16" t="s">
        <v>176</v>
      </c>
    </row>
    <row r="7" spans="1:2" ht="12.75">
      <c r="A7" s="16" t="s">
        <v>30</v>
      </c>
      <c r="B7" s="13"/>
    </row>
    <row r="8" spans="1:2" ht="12.75">
      <c r="A8" s="16"/>
      <c r="B8" s="13"/>
    </row>
    <row r="9" spans="1:8" ht="12.75">
      <c r="A9" s="16"/>
      <c r="B9" s="87" t="s">
        <v>40</v>
      </c>
      <c r="C9" s="87"/>
      <c r="D9" s="87"/>
      <c r="F9" s="87" t="s">
        <v>45</v>
      </c>
      <c r="G9" s="87"/>
      <c r="H9" s="87"/>
    </row>
    <row r="10" spans="2:8" ht="12.75">
      <c r="B10" s="13"/>
      <c r="C10" s="13"/>
      <c r="D10" s="13" t="s">
        <v>42</v>
      </c>
      <c r="E10" s="13"/>
      <c r="G10" s="13"/>
      <c r="H10" s="13" t="s">
        <v>42</v>
      </c>
    </row>
    <row r="11" spans="2:8" ht="12.75">
      <c r="B11" s="13" t="s">
        <v>41</v>
      </c>
      <c r="C11" s="13"/>
      <c r="D11" s="13" t="s">
        <v>43</v>
      </c>
      <c r="E11" s="13"/>
      <c r="F11" s="13" t="s">
        <v>41</v>
      </c>
      <c r="G11" s="13"/>
      <c r="H11" s="13" t="s">
        <v>43</v>
      </c>
    </row>
    <row r="12" spans="2:8" ht="12.75">
      <c r="B12" s="13" t="s">
        <v>32</v>
      </c>
      <c r="C12" s="13"/>
      <c r="D12" s="13" t="s">
        <v>32</v>
      </c>
      <c r="E12" s="13"/>
      <c r="F12" s="13" t="s">
        <v>44</v>
      </c>
      <c r="G12" s="13"/>
      <c r="H12" s="13" t="s">
        <v>52</v>
      </c>
    </row>
    <row r="13" spans="2:8" ht="12.75">
      <c r="B13" s="17" t="s">
        <v>177</v>
      </c>
      <c r="C13" s="17"/>
      <c r="D13" s="17" t="s">
        <v>38</v>
      </c>
      <c r="E13" s="17"/>
      <c r="F13" s="17" t="s">
        <v>177</v>
      </c>
      <c r="G13" s="17"/>
      <c r="H13" s="17" t="s">
        <v>38</v>
      </c>
    </row>
    <row r="14" spans="2:8" ht="12.75">
      <c r="B14" s="13" t="s">
        <v>6</v>
      </c>
      <c r="D14" s="13" t="s">
        <v>6</v>
      </c>
      <c r="F14" s="13" t="s">
        <v>6</v>
      </c>
      <c r="H14" s="13" t="s">
        <v>6</v>
      </c>
    </row>
    <row r="16" spans="1:8" s="18" customFormat="1" ht="12.75">
      <c r="A16" s="18" t="s">
        <v>11</v>
      </c>
      <c r="B16" s="18">
        <f>F16-42537</f>
        <v>8477</v>
      </c>
      <c r="D16" s="19">
        <v>0</v>
      </c>
      <c r="F16" s="18">
        <v>51014</v>
      </c>
      <c r="H16" s="19">
        <v>0</v>
      </c>
    </row>
    <row r="17" spans="4:8" s="18" customFormat="1" ht="12.75">
      <c r="D17" s="19"/>
      <c r="H17" s="19"/>
    </row>
    <row r="18" spans="1:8" s="18" customFormat="1" ht="12.75">
      <c r="A18" s="18" t="s">
        <v>16</v>
      </c>
      <c r="B18" s="18">
        <f>F18+10135</f>
        <v>255</v>
      </c>
      <c r="D18" s="19">
        <v>0</v>
      </c>
      <c r="F18" s="18">
        <v>-9880</v>
      </c>
      <c r="H18" s="19">
        <v>0</v>
      </c>
    </row>
    <row r="19" spans="2:8" s="18" customFormat="1" ht="12.75">
      <c r="B19" s="20"/>
      <c r="D19" s="20"/>
      <c r="F19" s="20"/>
      <c r="H19" s="20"/>
    </row>
    <row r="20" spans="1:8" s="18" customFormat="1" ht="12.75">
      <c r="A20" s="18" t="s">
        <v>53</v>
      </c>
      <c r="B20" s="18">
        <f>SUM(B16:B19)</f>
        <v>8732</v>
      </c>
      <c r="D20" s="18">
        <f>SUM(D16:D19)</f>
        <v>0</v>
      </c>
      <c r="F20" s="18">
        <f>SUM(F16:F19)</f>
        <v>41134</v>
      </c>
      <c r="H20" s="18">
        <f>SUM(H16:H19)</f>
        <v>0</v>
      </c>
    </row>
    <row r="21" spans="4:8" s="18" customFormat="1" ht="12.75">
      <c r="D21" s="19"/>
      <c r="H21" s="19"/>
    </row>
    <row r="22" spans="1:8" s="18" customFormat="1" ht="12.75">
      <c r="A22" s="12" t="s">
        <v>54</v>
      </c>
      <c r="B22" s="18">
        <f>F22+22509</f>
        <v>-5108</v>
      </c>
      <c r="D22" s="19">
        <v>0</v>
      </c>
      <c r="F22" s="18">
        <v>-27617</v>
      </c>
      <c r="H22" s="19">
        <v>0</v>
      </c>
    </row>
    <row r="23" spans="1:8" s="18" customFormat="1" ht="12.75">
      <c r="A23" s="12"/>
      <c r="D23" s="19"/>
      <c r="H23" s="19"/>
    </row>
    <row r="24" spans="1:8" s="18" customFormat="1" ht="12.75">
      <c r="A24" s="12" t="s">
        <v>17</v>
      </c>
      <c r="B24" s="18">
        <f>F24-617</f>
        <v>368</v>
      </c>
      <c r="D24" s="19">
        <v>0</v>
      </c>
      <c r="F24" s="18">
        <v>985</v>
      </c>
      <c r="H24" s="19">
        <v>0</v>
      </c>
    </row>
    <row r="25" spans="1:8" s="18" customFormat="1" ht="12.75">
      <c r="A25" s="12"/>
      <c r="B25" s="20"/>
      <c r="D25" s="21"/>
      <c r="F25" s="20"/>
      <c r="H25" s="21"/>
    </row>
    <row r="26" spans="1:8" s="18" customFormat="1" ht="12.75">
      <c r="A26" s="12" t="s">
        <v>55</v>
      </c>
      <c r="B26" s="19">
        <f>SUM(B20:B25)</f>
        <v>3992</v>
      </c>
      <c r="C26" s="19">
        <f>SUM(C20:C25)</f>
        <v>0</v>
      </c>
      <c r="D26" s="19">
        <f>SUM(D20:D25)</f>
        <v>0</v>
      </c>
      <c r="F26" s="19">
        <f>SUM(F20:F25)</f>
        <v>14502</v>
      </c>
      <c r="G26" s="19">
        <f>SUM(G20:G25)</f>
        <v>0</v>
      </c>
      <c r="H26" s="19">
        <f>SUM(H20:H25)</f>
        <v>0</v>
      </c>
    </row>
    <row r="27" spans="1:8" s="18" customFormat="1" ht="12.75">
      <c r="A27" s="12"/>
      <c r="B27" s="11"/>
      <c r="C27" s="19"/>
      <c r="D27" s="11"/>
      <c r="F27" s="11"/>
      <c r="G27" s="19"/>
      <c r="H27" s="11"/>
    </row>
    <row r="28" spans="1:8" s="18" customFormat="1" ht="12.75">
      <c r="A28" s="12" t="s">
        <v>138</v>
      </c>
      <c r="B28" s="19">
        <f>F28-2492</f>
        <v>8</v>
      </c>
      <c r="C28" s="19"/>
      <c r="D28" s="19"/>
      <c r="F28" s="19">
        <v>2500</v>
      </c>
      <c r="G28" s="19"/>
      <c r="H28" s="19"/>
    </row>
    <row r="29" s="18" customFormat="1" ht="12.75">
      <c r="A29" s="12"/>
    </row>
    <row r="30" spans="1:8" s="18" customFormat="1" ht="12.75">
      <c r="A30" s="12" t="s">
        <v>25</v>
      </c>
      <c r="B30" s="19">
        <f>F30+842</f>
        <v>16</v>
      </c>
      <c r="D30" s="19">
        <v>0</v>
      </c>
      <c r="F30" s="19">
        <v>-826</v>
      </c>
      <c r="H30" s="19">
        <v>0</v>
      </c>
    </row>
    <row r="31" spans="1:8" s="18" customFormat="1" ht="12.75">
      <c r="A31" s="12"/>
      <c r="B31" s="21"/>
      <c r="D31" s="21"/>
      <c r="F31" s="21"/>
      <c r="H31" s="21"/>
    </row>
    <row r="32" spans="1:8" s="18" customFormat="1" ht="12.75">
      <c r="A32" s="12" t="s">
        <v>12</v>
      </c>
      <c r="B32" s="19">
        <f>+B26+B28+B30</f>
        <v>4016</v>
      </c>
      <c r="D32" s="19">
        <f>+D26+D30</f>
        <v>0</v>
      </c>
      <c r="F32" s="19">
        <f>+F26+F28+F30</f>
        <v>16176</v>
      </c>
      <c r="H32" s="19">
        <f>+H26+H30</f>
        <v>0</v>
      </c>
    </row>
    <row r="33" spans="1:8" s="18" customFormat="1" ht="12.75">
      <c r="A33" s="12"/>
      <c r="B33" s="19"/>
      <c r="D33" s="19"/>
      <c r="F33" s="19"/>
      <c r="H33" s="19"/>
    </row>
    <row r="34" spans="1:8" s="18" customFormat="1" ht="12.75">
      <c r="A34" s="12" t="s">
        <v>5</v>
      </c>
      <c r="B34" s="19">
        <f>F34+3289</f>
        <v>-1006</v>
      </c>
      <c r="D34" s="19">
        <v>0</v>
      </c>
      <c r="F34" s="19">
        <v>-4295</v>
      </c>
      <c r="H34" s="19">
        <v>0</v>
      </c>
    </row>
    <row r="35" spans="1:8" s="18" customFormat="1" ht="12.75">
      <c r="A35" s="12"/>
      <c r="B35" s="21"/>
      <c r="D35" s="21"/>
      <c r="F35" s="21"/>
      <c r="H35" s="21"/>
    </row>
    <row r="36" spans="1:8" s="18" customFormat="1" ht="12.75">
      <c r="A36" s="12" t="s">
        <v>56</v>
      </c>
      <c r="B36" s="22">
        <f>+B32+B34</f>
        <v>3010</v>
      </c>
      <c r="D36" s="22">
        <f>+D32+D34</f>
        <v>0</v>
      </c>
      <c r="F36" s="22">
        <f>+F32+F34</f>
        <v>11881</v>
      </c>
      <c r="H36" s="22">
        <f>+H32+H34</f>
        <v>0</v>
      </c>
    </row>
    <row r="37" spans="2:8" s="18" customFormat="1" ht="12.75">
      <c r="B37" s="23"/>
      <c r="C37" s="23"/>
      <c r="D37" s="11"/>
      <c r="E37" s="23"/>
      <c r="F37" s="23"/>
      <c r="G37" s="23"/>
      <c r="H37" s="11"/>
    </row>
    <row r="38" spans="1:8" s="18" customFormat="1" ht="12.75">
      <c r="A38" s="12" t="s">
        <v>20</v>
      </c>
      <c r="B38" s="18">
        <f>F38+1179</f>
        <v>-490</v>
      </c>
      <c r="D38" s="19">
        <v>0</v>
      </c>
      <c r="F38" s="18">
        <v>-1669</v>
      </c>
      <c r="H38" s="19">
        <v>0</v>
      </c>
    </row>
    <row r="39" spans="2:8" s="18" customFormat="1" ht="12.75">
      <c r="B39" s="21"/>
      <c r="D39" s="21"/>
      <c r="F39" s="21"/>
      <c r="H39" s="21"/>
    </row>
    <row r="40" spans="1:8" s="18" customFormat="1" ht="13.5" thickBot="1">
      <c r="A40" s="12" t="s">
        <v>57</v>
      </c>
      <c r="B40" s="24">
        <f>SUM(B36:B39)</f>
        <v>2520</v>
      </c>
      <c r="D40" s="24">
        <f>SUM(D36:D39)</f>
        <v>0</v>
      </c>
      <c r="F40" s="24">
        <f>SUM(F36:F39)</f>
        <v>10212</v>
      </c>
      <c r="H40" s="24">
        <f>SUM(H36:H39)</f>
        <v>0</v>
      </c>
    </row>
    <row r="41" spans="1:8" s="18" customFormat="1" ht="13.5" thickTop="1">
      <c r="A41" s="12"/>
      <c r="D41" s="19"/>
      <c r="F41" s="19"/>
      <c r="H41" s="19"/>
    </row>
    <row r="42" spans="1:8" s="18" customFormat="1" ht="51.75" thickBot="1">
      <c r="A42" s="26" t="s">
        <v>174</v>
      </c>
      <c r="B42" s="27">
        <f>Notes!F299</f>
        <v>2.696349409100179</v>
      </c>
      <c r="C42" s="9"/>
      <c r="D42" s="28" t="s">
        <v>142</v>
      </c>
      <c r="E42" s="9"/>
      <c r="F42" s="27">
        <f>Notes!H299</f>
        <v>9.15479582146249</v>
      </c>
      <c r="H42" s="29" t="s">
        <v>142</v>
      </c>
    </row>
    <row r="43" spans="1:8" s="18" customFormat="1" ht="13.5" thickTop="1">
      <c r="A43" s="12"/>
      <c r="B43" s="25"/>
      <c r="C43" s="9"/>
      <c r="D43" s="1"/>
      <c r="E43" s="9"/>
      <c r="F43" s="25"/>
      <c r="H43" s="11"/>
    </row>
    <row r="44" spans="1:8" s="18" customFormat="1" ht="51.75" thickBot="1">
      <c r="A44" s="26" t="s">
        <v>175</v>
      </c>
      <c r="B44" s="27">
        <f>Notes!F302</f>
        <v>2.704936509129161</v>
      </c>
      <c r="C44" s="9"/>
      <c r="D44" s="28">
        <v>0</v>
      </c>
      <c r="E44" s="9"/>
      <c r="F44" s="27">
        <f>+Notes!H302</f>
        <v>12.122507122507123</v>
      </c>
      <c r="H44" s="29">
        <v>0</v>
      </c>
    </row>
    <row r="45" spans="1:8" s="18" customFormat="1" ht="13.5" thickTop="1">
      <c r="A45" s="12"/>
      <c r="D45" s="19"/>
      <c r="F45" s="19"/>
      <c r="H45" s="19"/>
    </row>
    <row r="46" spans="1:8" s="18" customFormat="1" ht="13.5" thickBot="1">
      <c r="A46" s="12" t="s">
        <v>46</v>
      </c>
      <c r="B46" s="30">
        <v>0</v>
      </c>
      <c r="D46" s="29">
        <v>0</v>
      </c>
      <c r="F46" s="30">
        <v>0</v>
      </c>
      <c r="H46" s="29">
        <v>0</v>
      </c>
    </row>
    <row r="47" spans="1:8" s="18" customFormat="1" ht="13.5" thickTop="1">
      <c r="A47" s="12"/>
      <c r="B47" s="31"/>
      <c r="D47" s="11"/>
      <c r="F47" s="31"/>
      <c r="H47" s="11"/>
    </row>
    <row r="48" spans="4:8" s="18" customFormat="1" ht="12.75">
      <c r="D48" s="19"/>
      <c r="F48" s="19"/>
      <c r="H48" s="19"/>
    </row>
    <row r="49" spans="1:8" s="18" customFormat="1" ht="12.75">
      <c r="A49" s="18" t="s">
        <v>58</v>
      </c>
      <c r="D49" s="19"/>
      <c r="F49" s="19"/>
      <c r="H49" s="19"/>
    </row>
    <row r="50" spans="4:8" s="18" customFormat="1" ht="12.75">
      <c r="D50" s="19"/>
      <c r="F50" s="19"/>
      <c r="H50" s="19"/>
    </row>
    <row r="51" spans="4:8" s="18" customFormat="1" ht="12.75">
      <c r="D51" s="19"/>
      <c r="F51" s="19"/>
      <c r="H51" s="19"/>
    </row>
    <row r="52" spans="4:8" s="18" customFormat="1" ht="12.75">
      <c r="D52" s="19"/>
      <c r="F52" s="19"/>
      <c r="H52" s="19"/>
    </row>
    <row r="53" spans="4:8" s="18" customFormat="1" ht="12.75">
      <c r="D53" s="19"/>
      <c r="F53" s="19"/>
      <c r="H53" s="19"/>
    </row>
    <row r="54" spans="4:8" s="18" customFormat="1" ht="12.75">
      <c r="D54" s="19"/>
      <c r="F54" s="19"/>
      <c r="H54" s="19"/>
    </row>
    <row r="55" spans="1:8" s="18" customFormat="1" ht="12.75">
      <c r="A55" s="71"/>
      <c r="B55" s="71"/>
      <c r="C55" s="71"/>
      <c r="D55" s="71"/>
      <c r="E55" s="71"/>
      <c r="F55" s="71"/>
      <c r="G55" s="71"/>
      <c r="H55" s="71"/>
    </row>
    <row r="56" spans="1:8" s="18" customFormat="1" ht="12.75">
      <c r="A56" s="71"/>
      <c r="B56" s="71"/>
      <c r="C56" s="71"/>
      <c r="D56" s="71"/>
      <c r="E56" s="71"/>
      <c r="F56" s="71"/>
      <c r="G56" s="71"/>
      <c r="H56" s="71"/>
    </row>
    <row r="57" spans="1:8" ht="12.75">
      <c r="A57" s="54"/>
      <c r="B57" s="54"/>
      <c r="C57" s="54"/>
      <c r="D57" s="54"/>
      <c r="E57" s="54"/>
      <c r="F57" s="54"/>
      <c r="G57" s="54"/>
      <c r="H57" s="54"/>
    </row>
  </sheetData>
  <mergeCells count="2">
    <mergeCell ref="F9:H9"/>
    <mergeCell ref="B9:D9"/>
  </mergeCells>
  <printOptions/>
  <pageMargins left="1" right="1" top="0.5" bottom="0.5" header="0.5" footer="0.5"/>
  <pageSetup fitToHeight="1" fitToWidth="1"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workbookViewId="0" topLeftCell="A30">
      <selection activeCell="D41" sqref="D41"/>
    </sheetView>
  </sheetViews>
  <sheetFormatPr defaultColWidth="9.140625" defaultRowHeight="12.75"/>
  <cols>
    <col min="1" max="1" width="50.140625" style="12" customWidth="1"/>
    <col min="2" max="2" width="12.57421875" style="12" customWidth="1"/>
    <col min="3" max="3" width="1.7109375" style="12" customWidth="1"/>
    <col min="4" max="4" width="12.57421875" style="13" bestFit="1" customWidth="1"/>
    <col min="5" max="5" width="2.00390625" style="12" customWidth="1"/>
    <col min="6" max="6" width="10.28125" style="13" bestFit="1" customWidth="1"/>
    <col min="7" max="7" width="2.00390625" style="12" customWidth="1"/>
    <col min="8" max="8" width="11.28125" style="13" bestFit="1" customWidth="1"/>
    <col min="9" max="16384" width="9.140625" style="12" customWidth="1"/>
  </cols>
  <sheetData>
    <row r="1" ht="12.75">
      <c r="A1" s="14" t="s">
        <v>129</v>
      </c>
    </row>
    <row r="2" ht="12.75">
      <c r="A2" s="15" t="s">
        <v>130</v>
      </c>
    </row>
    <row r="3" ht="12.75">
      <c r="A3" s="15"/>
    </row>
    <row r="5" ht="12.75">
      <c r="A5" s="16" t="s">
        <v>178</v>
      </c>
    </row>
    <row r="6" ht="12.75">
      <c r="A6" s="16" t="str">
        <f>'[1]IS'!A8</f>
        <v>(The figures have not been audited)</v>
      </c>
    </row>
    <row r="7" spans="2:4" ht="12.75">
      <c r="B7" s="13"/>
      <c r="D7" s="13" t="s">
        <v>33</v>
      </c>
    </row>
    <row r="8" spans="2:4" ht="12.75">
      <c r="B8" s="13"/>
      <c r="D8" s="13" t="s">
        <v>34</v>
      </c>
    </row>
    <row r="9" spans="2:4" ht="12.75">
      <c r="B9" s="13" t="s">
        <v>31</v>
      </c>
      <c r="D9" s="13" t="s">
        <v>35</v>
      </c>
    </row>
    <row r="10" spans="2:4" ht="12.75">
      <c r="B10" s="13" t="s">
        <v>59</v>
      </c>
      <c r="D10" s="13" t="s">
        <v>36</v>
      </c>
    </row>
    <row r="11" spans="2:4" ht="12.75">
      <c r="B11" s="13" t="s">
        <v>32</v>
      </c>
      <c r="D11" s="13" t="s">
        <v>37</v>
      </c>
    </row>
    <row r="12" spans="2:4" ht="12.75">
      <c r="B12" s="32" t="s">
        <v>177</v>
      </c>
      <c r="D12" s="32" t="s">
        <v>38</v>
      </c>
    </row>
    <row r="13" spans="2:4" ht="12.75">
      <c r="B13" s="13" t="s">
        <v>6</v>
      </c>
      <c r="D13" s="13" t="s">
        <v>6</v>
      </c>
    </row>
    <row r="15" spans="1:8" s="18" customFormat="1" ht="12.75">
      <c r="A15" s="33" t="s">
        <v>0</v>
      </c>
      <c r="B15" s="18">
        <v>28002</v>
      </c>
      <c r="D15" s="19">
        <v>27985</v>
      </c>
      <c r="F15" s="19"/>
      <c r="H15" s="19"/>
    </row>
    <row r="16" spans="1:8" s="18" customFormat="1" ht="12.75">
      <c r="A16" s="33" t="s">
        <v>148</v>
      </c>
      <c r="B16" s="18">
        <v>0</v>
      </c>
      <c r="D16" s="19">
        <v>927</v>
      </c>
      <c r="F16" s="19"/>
      <c r="H16" s="19"/>
    </row>
    <row r="17" spans="1:8" s="18" customFormat="1" ht="12.75">
      <c r="A17" s="33" t="s">
        <v>149</v>
      </c>
      <c r="B17" s="18">
        <v>0</v>
      </c>
      <c r="D17" s="19">
        <v>14</v>
      </c>
      <c r="F17" s="19"/>
      <c r="H17" s="19"/>
    </row>
    <row r="18" spans="1:8" s="18" customFormat="1" ht="12.75">
      <c r="A18" s="33" t="s">
        <v>10</v>
      </c>
      <c r="B18" s="18">
        <v>11716</v>
      </c>
      <c r="D18" s="19">
        <v>12338</v>
      </c>
      <c r="F18" s="19"/>
      <c r="H18" s="19"/>
    </row>
    <row r="19" spans="1:8" s="18" customFormat="1" ht="12.75">
      <c r="A19" s="33"/>
      <c r="D19" s="19"/>
      <c r="F19" s="19"/>
      <c r="H19" s="19"/>
    </row>
    <row r="20" spans="1:8" s="18" customFormat="1" ht="12.75">
      <c r="A20" s="33" t="s">
        <v>1</v>
      </c>
      <c r="D20" s="19"/>
      <c r="F20" s="19"/>
      <c r="H20" s="19"/>
    </row>
    <row r="21" spans="1:8" s="18" customFormat="1" ht="12.75">
      <c r="A21" s="23" t="s">
        <v>2</v>
      </c>
      <c r="B21" s="34">
        <v>766</v>
      </c>
      <c r="C21" s="23"/>
      <c r="D21" s="35">
        <v>6479</v>
      </c>
      <c r="E21" s="23"/>
      <c r="F21" s="11"/>
      <c r="G21" s="23"/>
      <c r="H21" s="19"/>
    </row>
    <row r="22" spans="1:8" s="18" customFormat="1" ht="12.75">
      <c r="A22" s="23" t="s">
        <v>24</v>
      </c>
      <c r="B22" s="36">
        <f>9214+2298-669+20</f>
        <v>10863</v>
      </c>
      <c r="C22" s="23"/>
      <c r="D22" s="37">
        <v>21385</v>
      </c>
      <c r="E22" s="23"/>
      <c r="F22" s="11"/>
      <c r="G22" s="23"/>
      <c r="H22" s="19"/>
    </row>
    <row r="23" spans="1:8" s="18" customFormat="1" ht="12.75">
      <c r="A23" s="23" t="s">
        <v>7</v>
      </c>
      <c r="B23" s="36">
        <v>669</v>
      </c>
      <c r="C23" s="23"/>
      <c r="D23" s="37">
        <v>0</v>
      </c>
      <c r="E23" s="23"/>
      <c r="F23" s="11"/>
      <c r="G23" s="23"/>
      <c r="H23" s="19"/>
    </row>
    <row r="24" spans="1:8" s="18" customFormat="1" ht="12.75">
      <c r="A24" s="23" t="s">
        <v>3</v>
      </c>
      <c r="B24" s="36">
        <f>17348+5627</f>
        <v>22975</v>
      </c>
      <c r="C24" s="23"/>
      <c r="D24" s="38">
        <v>15194</v>
      </c>
      <c r="E24" s="23"/>
      <c r="F24" s="11"/>
      <c r="G24" s="23"/>
      <c r="H24" s="19"/>
    </row>
    <row r="25" spans="1:8" s="18" customFormat="1" ht="12.75">
      <c r="A25" s="23"/>
      <c r="B25" s="39">
        <f>SUM(B21:B24)</f>
        <v>35273</v>
      </c>
      <c r="C25" s="23"/>
      <c r="D25" s="39">
        <f>SUM(D21:D24)</f>
        <v>43058</v>
      </c>
      <c r="E25" s="23"/>
      <c r="F25" s="11"/>
      <c r="G25" s="23"/>
      <c r="H25" s="19"/>
    </row>
    <row r="26" spans="1:8" s="18" customFormat="1" ht="12.75">
      <c r="A26" s="40" t="s">
        <v>4</v>
      </c>
      <c r="B26" s="36"/>
      <c r="C26" s="23"/>
      <c r="D26" s="37"/>
      <c r="E26" s="23"/>
      <c r="F26" s="11"/>
      <c r="G26" s="23"/>
      <c r="H26" s="19"/>
    </row>
    <row r="27" spans="1:8" s="18" customFormat="1" ht="12.75">
      <c r="A27" s="23" t="s">
        <v>23</v>
      </c>
      <c r="B27" s="36">
        <f>4059+4</f>
        <v>4063</v>
      </c>
      <c r="C27" s="23"/>
      <c r="D27" s="37">
        <f>25222+2258+551+1765</f>
        <v>29796</v>
      </c>
      <c r="E27" s="23"/>
      <c r="F27" s="11"/>
      <c r="G27" s="23"/>
      <c r="H27" s="19"/>
    </row>
    <row r="28" spans="1:8" s="18" customFormat="1" ht="12.75">
      <c r="A28" s="23" t="s">
        <v>26</v>
      </c>
      <c r="B28" s="78">
        <v>504</v>
      </c>
      <c r="C28" s="23"/>
      <c r="D28" s="37">
        <v>6666</v>
      </c>
      <c r="E28" s="23"/>
      <c r="F28" s="11"/>
      <c r="G28" s="23"/>
      <c r="H28" s="19"/>
    </row>
    <row r="29" spans="1:8" s="18" customFormat="1" ht="12.75">
      <c r="A29" s="23" t="s">
        <v>5</v>
      </c>
      <c r="B29" s="36">
        <v>567</v>
      </c>
      <c r="C29" s="23"/>
      <c r="D29" s="37">
        <v>43</v>
      </c>
      <c r="E29" s="23"/>
      <c r="F29" s="11"/>
      <c r="G29" s="23"/>
      <c r="H29" s="19"/>
    </row>
    <row r="30" spans="1:8" s="18" customFormat="1" ht="12.75">
      <c r="A30" s="23"/>
      <c r="B30" s="39">
        <f>SUM(B27:B29)</f>
        <v>5134</v>
      </c>
      <c r="C30" s="23"/>
      <c r="D30" s="39">
        <f>SUM(D27:D29)</f>
        <v>36505</v>
      </c>
      <c r="E30" s="23"/>
      <c r="F30" s="11"/>
      <c r="G30" s="23"/>
      <c r="H30" s="19"/>
    </row>
    <row r="31" spans="4:8" s="18" customFormat="1" ht="12.75">
      <c r="D31" s="19"/>
      <c r="F31" s="19"/>
      <c r="H31" s="19"/>
    </row>
    <row r="32" spans="1:8" s="18" customFormat="1" ht="12.75">
      <c r="A32" s="33" t="s">
        <v>189</v>
      </c>
      <c r="B32" s="18">
        <f>+B25-B30</f>
        <v>30139</v>
      </c>
      <c r="D32" s="18">
        <f>+D25-D30</f>
        <v>6553</v>
      </c>
      <c r="F32" s="19"/>
      <c r="H32" s="19"/>
    </row>
    <row r="33" spans="6:8" s="18" customFormat="1" ht="12.75">
      <c r="F33" s="19"/>
      <c r="H33" s="19"/>
    </row>
    <row r="34" spans="2:8" s="18" customFormat="1" ht="13.5" thickBot="1">
      <c r="B34" s="41">
        <f>B32+B15+B18+B16+B17</f>
        <v>69857</v>
      </c>
      <c r="D34" s="41">
        <f>D15+D18+D32+D16+D17</f>
        <v>47817</v>
      </c>
      <c r="F34" s="19"/>
      <c r="H34" s="19"/>
    </row>
    <row r="35" spans="6:8" s="18" customFormat="1" ht="13.5" thickTop="1">
      <c r="F35" s="19"/>
      <c r="H35" s="19"/>
    </row>
    <row r="36" spans="1:4" ht="12.75">
      <c r="A36" s="16" t="s">
        <v>8</v>
      </c>
      <c r="B36" s="18">
        <v>47000</v>
      </c>
      <c r="D36" s="42">
        <v>20878</v>
      </c>
    </row>
    <row r="37" spans="1:4" ht="12.75">
      <c r="A37" s="16" t="s">
        <v>28</v>
      </c>
      <c r="B37" s="23">
        <v>8094</v>
      </c>
      <c r="C37" s="57"/>
      <c r="D37" s="23">
        <f>14790</f>
        <v>14790</v>
      </c>
    </row>
    <row r="38" spans="1:4" ht="12.75">
      <c r="A38" s="16" t="s">
        <v>137</v>
      </c>
      <c r="B38" s="23">
        <v>2701</v>
      </c>
      <c r="C38" s="57"/>
      <c r="D38" s="23">
        <v>0</v>
      </c>
    </row>
    <row r="39" spans="1:4" ht="12.75">
      <c r="A39" s="16" t="s">
        <v>136</v>
      </c>
      <c r="B39" s="23">
        <v>196</v>
      </c>
      <c r="C39" s="57"/>
      <c r="D39" s="23">
        <v>196</v>
      </c>
    </row>
    <row r="40" spans="1:4" ht="12.75">
      <c r="A40" s="16" t="s">
        <v>179</v>
      </c>
      <c r="B40" s="23">
        <v>344</v>
      </c>
      <c r="D40" s="23">
        <v>0</v>
      </c>
    </row>
    <row r="41" spans="1:4" ht="12.75">
      <c r="A41" s="16" t="s">
        <v>27</v>
      </c>
      <c r="B41" s="43">
        <f>SUM(B36:B40)</f>
        <v>58335</v>
      </c>
      <c r="D41" s="43">
        <f>SUM(D36:D40)</f>
        <v>35864</v>
      </c>
    </row>
    <row r="42" spans="1:4" ht="12.75">
      <c r="A42" s="16" t="s">
        <v>20</v>
      </c>
      <c r="B42" s="23">
        <v>3737</v>
      </c>
      <c r="D42" s="23">
        <v>2959</v>
      </c>
    </row>
    <row r="43" spans="1:4" ht="12.75">
      <c r="A43" s="16" t="s">
        <v>9</v>
      </c>
      <c r="B43" s="23">
        <v>4064</v>
      </c>
      <c r="D43" s="23">
        <v>2998</v>
      </c>
    </row>
    <row r="44" spans="1:4" ht="12.75">
      <c r="A44" s="16" t="s">
        <v>29</v>
      </c>
      <c r="B44" s="10">
        <v>3721</v>
      </c>
      <c r="D44" s="23">
        <v>5996</v>
      </c>
    </row>
    <row r="45" spans="1:4" ht="13.5" thickBot="1">
      <c r="A45" s="16"/>
      <c r="B45" s="41">
        <f>SUM(B41:B44)</f>
        <v>69857</v>
      </c>
      <c r="D45" s="41">
        <f>SUM(D41:D44)</f>
        <v>47817</v>
      </c>
    </row>
    <row r="46" spans="1:8" ht="13.5" thickTop="1">
      <c r="A46" s="44"/>
      <c r="B46" s="45"/>
      <c r="F46" s="46"/>
      <c r="H46" s="47"/>
    </row>
    <row r="47" spans="1:8" ht="12.75">
      <c r="A47" s="73" t="s">
        <v>128</v>
      </c>
      <c r="B47" s="77">
        <f>(+B41-B18)/94000</f>
        <v>0.49594680851063827</v>
      </c>
      <c r="C47" s="77"/>
      <c r="D47" s="77">
        <f>(+D41-D18)/D36</f>
        <v>1.1268320720375515</v>
      </c>
      <c r="F47" s="46"/>
      <c r="H47" s="47"/>
    </row>
    <row r="48" spans="1:8" ht="12.75">
      <c r="A48" s="73" t="s">
        <v>143</v>
      </c>
      <c r="B48" s="74"/>
      <c r="C48" s="74"/>
      <c r="D48" s="74"/>
      <c r="F48" s="46"/>
      <c r="H48" s="47"/>
    </row>
    <row r="49" spans="1:8" ht="12.75">
      <c r="A49" s="44"/>
      <c r="B49" s="45"/>
      <c r="F49" s="46"/>
      <c r="H49" s="47"/>
    </row>
    <row r="50" spans="1:9" ht="12.75">
      <c r="A50" s="18" t="s">
        <v>60</v>
      </c>
      <c r="B50" s="48"/>
      <c r="F50" s="49"/>
      <c r="H50" s="50"/>
      <c r="I50" s="51"/>
    </row>
    <row r="51" spans="1:9" ht="12.75">
      <c r="A51" s="18"/>
      <c r="B51" s="48"/>
      <c r="F51" s="49"/>
      <c r="H51" s="50"/>
      <c r="I51" s="51"/>
    </row>
    <row r="52" ht="12.75">
      <c r="A52" s="18" t="s">
        <v>61</v>
      </c>
    </row>
    <row r="53" ht="12.75">
      <c r="A53" s="18"/>
    </row>
    <row r="54" ht="12.75">
      <c r="A54" s="18"/>
    </row>
    <row r="55" ht="12.75">
      <c r="A55" s="18"/>
    </row>
  </sheetData>
  <printOptions/>
  <pageMargins left="1" right="1" top="0.5" bottom="0.5" header="0.5" footer="0.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workbookViewId="0" topLeftCell="A15">
      <selection activeCell="D26" sqref="D26"/>
    </sheetView>
  </sheetViews>
  <sheetFormatPr defaultColWidth="9.140625" defaultRowHeight="12.75"/>
  <cols>
    <col min="1" max="1" width="30.00390625" style="12" customWidth="1"/>
    <col min="2" max="2" width="10.421875" style="18" customWidth="1"/>
    <col min="3" max="4" width="11.421875" style="18" customWidth="1"/>
    <col min="5" max="8" width="12.7109375" style="18" customWidth="1"/>
    <col min="9" max="16384" width="9.140625" style="12" customWidth="1"/>
  </cols>
  <sheetData>
    <row r="1" ht="12.75">
      <c r="A1" s="14" t="s">
        <v>129</v>
      </c>
    </row>
    <row r="2" ht="12.75">
      <c r="A2" s="15" t="s">
        <v>130</v>
      </c>
    </row>
    <row r="3" ht="12.75">
      <c r="A3" s="52"/>
    </row>
    <row r="5" ht="12.75">
      <c r="A5" s="16" t="s">
        <v>62</v>
      </c>
    </row>
    <row r="6" ht="12.75">
      <c r="A6" s="16" t="s">
        <v>176</v>
      </c>
    </row>
    <row r="7" ht="12.75">
      <c r="A7" s="16" t="str">
        <f>'[1]IS'!A8</f>
        <v>(The figures have not been audited)</v>
      </c>
    </row>
    <row r="8" ht="12.75">
      <c r="A8" s="16"/>
    </row>
    <row r="10" spans="3:9" ht="12.75">
      <c r="C10" s="19" t="s">
        <v>63</v>
      </c>
      <c r="D10" s="19" t="s">
        <v>63</v>
      </c>
      <c r="E10" s="19" t="s">
        <v>22</v>
      </c>
      <c r="F10" s="19" t="s">
        <v>144</v>
      </c>
      <c r="G10" s="19" t="s">
        <v>154</v>
      </c>
      <c r="I10" s="13"/>
    </row>
    <row r="11" spans="3:9" ht="12.75">
      <c r="C11" s="19" t="s">
        <v>50</v>
      </c>
      <c r="D11" s="19" t="s">
        <v>180</v>
      </c>
      <c r="E11" s="19" t="s">
        <v>152</v>
      </c>
      <c r="F11" s="19" t="s">
        <v>145</v>
      </c>
      <c r="G11" s="19" t="s">
        <v>64</v>
      </c>
      <c r="H11" s="19" t="s">
        <v>19</v>
      </c>
      <c r="I11" s="13"/>
    </row>
    <row r="12" spans="3:9" ht="12.75">
      <c r="C12" s="19"/>
      <c r="D12" s="19"/>
      <c r="E12" s="19" t="s">
        <v>153</v>
      </c>
      <c r="F12" s="19"/>
      <c r="G12" s="19"/>
      <c r="H12" s="19"/>
      <c r="I12" s="13"/>
    </row>
    <row r="13" spans="3:9" ht="12.75">
      <c r="C13" s="19" t="s">
        <v>6</v>
      </c>
      <c r="D13" s="19" t="s">
        <v>6</v>
      </c>
      <c r="E13" s="19" t="s">
        <v>6</v>
      </c>
      <c r="F13" s="19" t="s">
        <v>6</v>
      </c>
      <c r="G13" s="19" t="s">
        <v>6</v>
      </c>
      <c r="H13" s="19" t="s">
        <v>6</v>
      </c>
      <c r="I13" s="13"/>
    </row>
    <row r="14" spans="3:9" ht="12.75">
      <c r="C14" s="42"/>
      <c r="D14" s="42"/>
      <c r="E14" s="19"/>
      <c r="H14" s="42"/>
      <c r="I14" s="13"/>
    </row>
    <row r="15" spans="1:8" ht="12.75">
      <c r="A15" s="12" t="s">
        <v>65</v>
      </c>
      <c r="C15" s="42">
        <v>20878</v>
      </c>
      <c r="D15" s="42">
        <v>0</v>
      </c>
      <c r="E15" s="18">
        <v>14790</v>
      </c>
      <c r="F15" s="18">
        <v>0</v>
      </c>
      <c r="G15" s="18">
        <v>196</v>
      </c>
      <c r="H15" s="42">
        <f>SUM(C15:G15)</f>
        <v>35864</v>
      </c>
    </row>
    <row r="16" spans="3:8" ht="12.75">
      <c r="C16" s="42"/>
      <c r="D16" s="42"/>
      <c r="H16" s="42"/>
    </row>
    <row r="17" spans="1:8" ht="12.75">
      <c r="A17" s="12" t="s">
        <v>144</v>
      </c>
      <c r="C17" s="42">
        <v>0</v>
      </c>
      <c r="D17" s="42">
        <v>0</v>
      </c>
      <c r="E17" s="18">
        <v>0</v>
      </c>
      <c r="F17" s="18">
        <v>3716</v>
      </c>
      <c r="G17" s="18">
        <v>0</v>
      </c>
      <c r="H17" s="42">
        <f>SUM(C17:G17)</f>
        <v>3716</v>
      </c>
    </row>
    <row r="18" spans="3:8" ht="12.75">
      <c r="C18" s="42"/>
      <c r="D18" s="42"/>
      <c r="H18" s="42"/>
    </row>
    <row r="19" spans="1:8" ht="12.75">
      <c r="A19" s="12" t="s">
        <v>146</v>
      </c>
      <c r="C19" s="42">
        <v>17922</v>
      </c>
      <c r="D19" s="42">
        <v>0</v>
      </c>
      <c r="E19" s="18">
        <v>-16908</v>
      </c>
      <c r="F19" s="18">
        <v>-1015</v>
      </c>
      <c r="G19" s="18">
        <v>0</v>
      </c>
      <c r="H19" s="42" t="s">
        <v>142</v>
      </c>
    </row>
    <row r="20" spans="3:8" ht="12.75">
      <c r="C20" s="42"/>
      <c r="D20" s="42"/>
      <c r="H20" s="42"/>
    </row>
    <row r="21" spans="1:8" ht="12.75">
      <c r="A21" s="12" t="s">
        <v>147</v>
      </c>
      <c r="C21" s="42">
        <v>4700</v>
      </c>
      <c r="D21" s="42">
        <v>0</v>
      </c>
      <c r="E21" s="18">
        <v>0</v>
      </c>
      <c r="F21" s="18">
        <v>0</v>
      </c>
      <c r="G21" s="18">
        <v>0</v>
      </c>
      <c r="H21" s="42">
        <f>SUM(C21:G21)</f>
        <v>4700</v>
      </c>
    </row>
    <row r="22" spans="3:8" ht="12.75">
      <c r="C22" s="42"/>
      <c r="D22" s="42"/>
      <c r="H22" s="42"/>
    </row>
    <row r="23" spans="1:8" ht="12.75">
      <c r="A23" s="12" t="s">
        <v>181</v>
      </c>
      <c r="C23" s="42">
        <v>3500</v>
      </c>
      <c r="D23" s="42">
        <v>1750</v>
      </c>
      <c r="E23" s="18">
        <v>0</v>
      </c>
      <c r="F23" s="18">
        <v>0</v>
      </c>
      <c r="G23" s="18">
        <v>0</v>
      </c>
      <c r="H23" s="42">
        <f>SUM(C23:G23)</f>
        <v>5250</v>
      </c>
    </row>
    <row r="24" spans="3:8" ht="12.75">
      <c r="C24" s="42"/>
      <c r="D24" s="42"/>
      <c r="H24" s="42"/>
    </row>
    <row r="25" spans="1:8" ht="12.75">
      <c r="A25" s="12" t="s">
        <v>182</v>
      </c>
      <c r="C25" s="42">
        <v>0</v>
      </c>
      <c r="D25" s="42">
        <v>-1407</v>
      </c>
      <c r="E25" s="18">
        <v>0</v>
      </c>
      <c r="F25" s="18">
        <v>0</v>
      </c>
      <c r="G25" s="18">
        <v>0</v>
      </c>
      <c r="H25" s="42">
        <f>SUM(C25:G25)</f>
        <v>-1407</v>
      </c>
    </row>
    <row r="26" ht="12.75">
      <c r="H26" s="42"/>
    </row>
    <row r="27" spans="1:8" ht="12.75">
      <c r="A27" s="12" t="s">
        <v>57</v>
      </c>
      <c r="C27" s="23">
        <v>0</v>
      </c>
      <c r="D27" s="23">
        <v>0</v>
      </c>
      <c r="E27" s="10">
        <f>'IS'!F40</f>
        <v>10212</v>
      </c>
      <c r="F27" s="18">
        <v>0</v>
      </c>
      <c r="G27" s="18">
        <v>0</v>
      </c>
      <c r="H27" s="42">
        <f>SUM(C27:G27)</f>
        <v>10212</v>
      </c>
    </row>
    <row r="29" spans="1:8" ht="13.5" thickBot="1">
      <c r="A29" s="53" t="s">
        <v>183</v>
      </c>
      <c r="C29" s="41">
        <f aca="true" t="shared" si="0" ref="C29:H29">SUM(C15:C28)</f>
        <v>47000</v>
      </c>
      <c r="D29" s="41">
        <f t="shared" si="0"/>
        <v>343</v>
      </c>
      <c r="E29" s="41">
        <f t="shared" si="0"/>
        <v>8094</v>
      </c>
      <c r="F29" s="41">
        <f t="shared" si="0"/>
        <v>2701</v>
      </c>
      <c r="G29" s="41">
        <f t="shared" si="0"/>
        <v>196</v>
      </c>
      <c r="H29" s="41">
        <f t="shared" si="0"/>
        <v>58335</v>
      </c>
    </row>
    <row r="30" ht="13.5" thickTop="1"/>
    <row r="32" ht="12.75">
      <c r="A32" s="18" t="s">
        <v>60</v>
      </c>
    </row>
    <row r="33" ht="12.75">
      <c r="A33" s="18"/>
    </row>
    <row r="34" ht="12.75">
      <c r="A34" s="18"/>
    </row>
    <row r="35" ht="12.75">
      <c r="A35" s="18"/>
    </row>
    <row r="36" ht="12.75">
      <c r="A36" s="18"/>
    </row>
    <row r="37" ht="12.75">
      <c r="A37" s="18"/>
    </row>
    <row r="38" ht="12.75">
      <c r="I38" s="54"/>
    </row>
  </sheetData>
  <printOptions horizontalCentered="1"/>
  <pageMargins left="1" right="1" top="0.5" bottom="0.5" header="0.5" footer="0.5"/>
  <pageSetup fitToHeight="1" fitToWidth="1"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C17" sqref="C17"/>
    </sheetView>
  </sheetViews>
  <sheetFormatPr defaultColWidth="9.140625" defaultRowHeight="12.75"/>
  <cols>
    <col min="1" max="1" width="42.00390625" style="12" customWidth="1"/>
    <col min="2" max="2" width="3.421875" style="12" customWidth="1"/>
    <col min="3" max="3" width="14.57421875" style="9" bestFit="1" customWidth="1"/>
    <col min="4" max="4" width="1.7109375" style="12" customWidth="1"/>
    <col min="5" max="5" width="12.8515625" style="12" customWidth="1"/>
    <col min="6" max="16384" width="9.140625" style="12" customWidth="1"/>
  </cols>
  <sheetData>
    <row r="1" ht="12.75">
      <c r="A1" s="14" t="s">
        <v>129</v>
      </c>
    </row>
    <row r="2" ht="12.75">
      <c r="A2" s="15" t="s">
        <v>130</v>
      </c>
    </row>
    <row r="3" ht="12.75">
      <c r="A3" s="52"/>
    </row>
    <row r="5" ht="12.75">
      <c r="A5" s="16" t="s">
        <v>66</v>
      </c>
    </row>
    <row r="6" ht="12.75">
      <c r="A6" s="16" t="s">
        <v>176</v>
      </c>
    </row>
    <row r="7" spans="1:3" ht="12.75">
      <c r="A7" s="16" t="s">
        <v>67</v>
      </c>
      <c r="C7" s="55"/>
    </row>
    <row r="8" spans="1:5" ht="12.75">
      <c r="A8" s="16"/>
      <c r="C8" s="13"/>
      <c r="E8" s="13"/>
    </row>
    <row r="9" spans="1:5" ht="12.75">
      <c r="A9" s="16"/>
      <c r="C9" s="13"/>
      <c r="E9" s="13"/>
    </row>
    <row r="10" spans="1:5" ht="12.75">
      <c r="A10" s="16"/>
      <c r="C10" s="13" t="s">
        <v>68</v>
      </c>
      <c r="D10" s="13"/>
      <c r="E10" s="13" t="s">
        <v>68</v>
      </c>
    </row>
    <row r="11" spans="1:5" ht="12.75">
      <c r="A11" s="16"/>
      <c r="C11" s="13" t="s">
        <v>41</v>
      </c>
      <c r="E11" s="13" t="s">
        <v>42</v>
      </c>
    </row>
    <row r="12" spans="1:5" ht="12.75">
      <c r="A12" s="16"/>
      <c r="C12" s="13" t="s">
        <v>32</v>
      </c>
      <c r="E12" s="13" t="s">
        <v>52</v>
      </c>
    </row>
    <row r="13" spans="1:5" ht="12.75">
      <c r="A13" s="16"/>
      <c r="B13" s="16"/>
      <c r="C13" s="66" t="s">
        <v>177</v>
      </c>
      <c r="D13" s="66"/>
      <c r="E13" s="66" t="s">
        <v>38</v>
      </c>
    </row>
    <row r="14" spans="1:5" ht="12.75">
      <c r="A14" s="16"/>
      <c r="C14" s="56" t="s">
        <v>6</v>
      </c>
      <c r="D14" s="56"/>
      <c r="E14" s="56" t="s">
        <v>6</v>
      </c>
    </row>
    <row r="15" spans="1:3" ht="12.75">
      <c r="A15" s="16"/>
      <c r="C15" s="55"/>
    </row>
    <row r="16" spans="1:5" ht="12.75">
      <c r="A16" s="16" t="s">
        <v>125</v>
      </c>
      <c r="C16" s="9">
        <v>8691</v>
      </c>
      <c r="D16" s="18"/>
      <c r="E16" s="9">
        <v>0</v>
      </c>
    </row>
    <row r="17" spans="1:5" ht="12.75">
      <c r="A17" s="16"/>
      <c r="D17" s="18"/>
      <c r="E17" s="9"/>
    </row>
    <row r="18" spans="1:5" ht="12.75">
      <c r="A18" s="16" t="s">
        <v>184</v>
      </c>
      <c r="C18" s="9">
        <v>-1016</v>
      </c>
      <c r="D18" s="18"/>
      <c r="E18" s="9">
        <v>0</v>
      </c>
    </row>
    <row r="19" spans="3:5" ht="12.75">
      <c r="C19" s="10"/>
      <c r="D19" s="18"/>
      <c r="E19" s="9"/>
    </row>
    <row r="20" spans="1:5" ht="12.75">
      <c r="A20" s="16" t="s">
        <v>185</v>
      </c>
      <c r="C20" s="10">
        <v>862</v>
      </c>
      <c r="D20" s="18"/>
      <c r="E20" s="9">
        <v>0</v>
      </c>
    </row>
    <row r="21" spans="3:5" ht="12.75">
      <c r="C21" s="69"/>
      <c r="D21" s="18"/>
      <c r="E21" s="69"/>
    </row>
    <row r="22" spans="1:5" ht="12.75">
      <c r="A22" s="12" t="s">
        <v>151</v>
      </c>
      <c r="C22" s="10">
        <f>C16+C18+C20</f>
        <v>8537</v>
      </c>
      <c r="D22" s="18"/>
      <c r="E22" s="10">
        <f>E16+E18+E20</f>
        <v>0</v>
      </c>
    </row>
    <row r="23" spans="3:5" ht="12.75">
      <c r="C23" s="10"/>
      <c r="D23" s="18"/>
      <c r="E23" s="10"/>
    </row>
    <row r="24" spans="1:5" ht="12.75">
      <c r="A24" s="16" t="s">
        <v>126</v>
      </c>
      <c r="C24" s="10">
        <v>14438</v>
      </c>
      <c r="D24" s="18"/>
      <c r="E24" s="10">
        <v>0</v>
      </c>
    </row>
    <row r="25" spans="1:5" ht="12.75">
      <c r="A25" s="16"/>
      <c r="C25" s="10"/>
      <c r="D25" s="18"/>
      <c r="E25" s="10"/>
    </row>
    <row r="26" spans="1:5" ht="12.75">
      <c r="A26" s="12" t="s">
        <v>123</v>
      </c>
      <c r="C26" s="10">
        <v>0</v>
      </c>
      <c r="D26" s="18"/>
      <c r="E26" s="10">
        <v>0</v>
      </c>
    </row>
    <row r="27" spans="3:5" ht="12.75">
      <c r="C27" s="10"/>
      <c r="D27" s="18"/>
      <c r="E27" s="10"/>
    </row>
    <row r="28" spans="1:5" ht="13.5" thickBot="1">
      <c r="A28" s="16" t="s">
        <v>186</v>
      </c>
      <c r="C28" s="70">
        <f>SUM(C22:C27)</f>
        <v>22975</v>
      </c>
      <c r="D28" s="18"/>
      <c r="E28" s="70">
        <f>SUM(E22:E27)</f>
        <v>0</v>
      </c>
    </row>
    <row r="29" spans="3:5" ht="13.5" thickTop="1">
      <c r="C29" s="68"/>
      <c r="E29" s="23"/>
    </row>
    <row r="30" spans="3:5" ht="12.75">
      <c r="C30" s="75"/>
      <c r="E30" s="23"/>
    </row>
    <row r="31" ht="12.75">
      <c r="A31" s="18" t="s">
        <v>60</v>
      </c>
    </row>
    <row r="33" spans="3:8" s="18" customFormat="1" ht="12.75">
      <c r="C33" s="9"/>
      <c r="D33" s="19"/>
      <c r="F33" s="19"/>
      <c r="H33" s="19"/>
    </row>
    <row r="34" spans="3:8" s="18" customFormat="1" ht="12.75">
      <c r="C34" s="9"/>
      <c r="D34" s="19"/>
      <c r="F34" s="19"/>
      <c r="H34" s="19"/>
    </row>
    <row r="35" spans="3:8" ht="12.75">
      <c r="C35" s="55"/>
      <c r="D35" s="13"/>
      <c r="F35" s="13"/>
      <c r="H35" s="13"/>
    </row>
    <row r="36" spans="3:8" ht="12.75">
      <c r="C36" s="55"/>
      <c r="D36" s="13"/>
      <c r="F36" s="13"/>
      <c r="H36" s="13"/>
    </row>
    <row r="37" spans="3:8" ht="12.75">
      <c r="C37" s="55"/>
      <c r="D37" s="13"/>
      <c r="F37" s="13"/>
      <c r="H37" s="13"/>
    </row>
    <row r="38" spans="3:8" ht="12.75">
      <c r="C38" s="55"/>
      <c r="D38" s="13"/>
      <c r="F38" s="13"/>
      <c r="H38" s="13"/>
    </row>
    <row r="39" spans="3:8" ht="12.75">
      <c r="C39" s="55"/>
      <c r="D39" s="13"/>
      <c r="F39" s="13"/>
      <c r="H39" s="13"/>
    </row>
    <row r="40" spans="3:8" ht="12.75">
      <c r="C40" s="55"/>
      <c r="D40" s="13"/>
      <c r="F40" s="13"/>
      <c r="H40" s="13"/>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K323"/>
  <sheetViews>
    <sheetView tabSelected="1" view="pageBreakPreview" zoomScale="75" zoomScaleSheetLayoutView="75" workbookViewId="0" topLeftCell="A122">
      <selection activeCell="G153" sqref="G153"/>
    </sheetView>
  </sheetViews>
  <sheetFormatPr defaultColWidth="9.140625" defaultRowHeight="12.75"/>
  <cols>
    <col min="1" max="1" width="4.57421875" style="59" customWidth="1"/>
    <col min="2" max="2" width="11.57421875" style="12" customWidth="1"/>
    <col min="3" max="3" width="14.7109375" style="12" customWidth="1"/>
    <col min="4" max="4" width="9.28125" style="12" bestFit="1" customWidth="1"/>
    <col min="5" max="5" width="12.8515625" style="12" customWidth="1"/>
    <col min="6" max="6" width="9.8515625" style="12" customWidth="1"/>
    <col min="7" max="7" width="9.28125" style="12" bestFit="1" customWidth="1"/>
    <col min="8" max="8" width="11.140625" style="12" customWidth="1"/>
    <col min="9" max="9" width="9.28125" style="12" customWidth="1"/>
    <col min="10" max="10" width="9.28125" style="12" bestFit="1" customWidth="1"/>
    <col min="11" max="16384" width="9.140625" style="12" customWidth="1"/>
  </cols>
  <sheetData>
    <row r="1" ht="12.75">
      <c r="A1" s="14" t="s">
        <v>129</v>
      </c>
    </row>
    <row r="2" ht="12.75">
      <c r="A2" s="82" t="s">
        <v>130</v>
      </c>
    </row>
    <row r="3" ht="12.75">
      <c r="A3" s="14"/>
    </row>
    <row r="5" ht="12.75">
      <c r="A5" s="59" t="s">
        <v>69</v>
      </c>
    </row>
    <row r="8" spans="1:2" ht="12.75">
      <c r="A8" s="60" t="s">
        <v>21</v>
      </c>
      <c r="B8" s="16" t="s">
        <v>70</v>
      </c>
    </row>
    <row r="12" ht="12.75">
      <c r="K12" s="57"/>
    </row>
    <row r="26" spans="1:2" ht="12.75">
      <c r="A26" s="60" t="s">
        <v>18</v>
      </c>
      <c r="B26" s="16" t="s">
        <v>71</v>
      </c>
    </row>
    <row r="31" spans="1:2" ht="12.75">
      <c r="A31" s="60" t="s">
        <v>72</v>
      </c>
      <c r="B31" s="16" t="s">
        <v>73</v>
      </c>
    </row>
    <row r="32" spans="1:2" ht="12.75">
      <c r="A32" s="60"/>
      <c r="B32" s="16"/>
    </row>
    <row r="33" spans="1:3" ht="12.75">
      <c r="A33" s="60"/>
      <c r="B33" s="55" t="s">
        <v>150</v>
      </c>
      <c r="C33" s="55"/>
    </row>
    <row r="34" spans="1:3" ht="12.75">
      <c r="A34" s="60"/>
      <c r="B34" s="55"/>
      <c r="C34" s="55"/>
    </row>
    <row r="35" spans="2:3" ht="12.75">
      <c r="B35" s="55"/>
      <c r="C35" s="55"/>
    </row>
    <row r="36" spans="1:2" ht="12.75">
      <c r="A36" s="60" t="s">
        <v>14</v>
      </c>
      <c r="B36" s="16" t="s">
        <v>74</v>
      </c>
    </row>
    <row r="38" ht="12.75">
      <c r="B38" s="12" t="s">
        <v>75</v>
      </c>
    </row>
    <row r="41" spans="1:2" ht="12.75">
      <c r="A41" s="60" t="s">
        <v>76</v>
      </c>
      <c r="B41" s="16" t="s">
        <v>77</v>
      </c>
    </row>
    <row r="43" ht="12.75">
      <c r="B43" s="12" t="s">
        <v>78</v>
      </c>
    </row>
    <row r="44" ht="12.75">
      <c r="B44" s="12" t="s">
        <v>79</v>
      </c>
    </row>
    <row r="47" spans="1:2" ht="12.75">
      <c r="A47" s="60" t="s">
        <v>80</v>
      </c>
      <c r="B47" s="61" t="s">
        <v>81</v>
      </c>
    </row>
    <row r="82" spans="1:2" ht="12.75">
      <c r="A82" s="76" t="s">
        <v>82</v>
      </c>
      <c r="B82" s="16" t="s">
        <v>158</v>
      </c>
    </row>
    <row r="87" spans="1:2" ht="12.75">
      <c r="A87" s="76" t="s">
        <v>15</v>
      </c>
      <c r="B87" s="61" t="s">
        <v>47</v>
      </c>
    </row>
    <row r="88" spans="1:2" ht="12.75">
      <c r="A88" s="60"/>
      <c r="B88" s="16"/>
    </row>
    <row r="89" ht="12.75">
      <c r="B89" s="55" t="s">
        <v>159</v>
      </c>
    </row>
    <row r="91" spans="2:9" ht="12.75">
      <c r="B91" s="55"/>
      <c r="C91" s="55"/>
      <c r="D91" s="55"/>
      <c r="I91" s="56" t="s">
        <v>68</v>
      </c>
    </row>
    <row r="92" spans="2:9" ht="12.75">
      <c r="B92" s="55"/>
      <c r="C92" s="55"/>
      <c r="D92" s="55"/>
      <c r="E92" s="56" t="s">
        <v>167</v>
      </c>
      <c r="F92" s="12" t="s">
        <v>170</v>
      </c>
      <c r="G92" s="55"/>
      <c r="H92" s="55"/>
      <c r="I92" s="2" t="s">
        <v>32</v>
      </c>
    </row>
    <row r="93" spans="2:9" ht="12.75">
      <c r="B93" s="3"/>
      <c r="C93" s="55"/>
      <c r="D93" s="2"/>
      <c r="E93" s="56" t="s">
        <v>168</v>
      </c>
      <c r="F93" s="56" t="s">
        <v>171</v>
      </c>
      <c r="G93" s="55"/>
      <c r="H93" s="55"/>
      <c r="I93" s="2" t="s">
        <v>83</v>
      </c>
    </row>
    <row r="94" spans="2:9" ht="12.75">
      <c r="B94" s="3"/>
      <c r="C94" s="55"/>
      <c r="D94" s="2"/>
      <c r="E94" s="5" t="s">
        <v>169</v>
      </c>
      <c r="F94" s="5" t="s">
        <v>169</v>
      </c>
      <c r="G94" s="5" t="s">
        <v>172</v>
      </c>
      <c r="H94" s="5" t="s">
        <v>160</v>
      </c>
      <c r="I94" s="5" t="s">
        <v>177</v>
      </c>
    </row>
    <row r="95" spans="2:6" ht="12.75">
      <c r="B95" s="3"/>
      <c r="C95" s="55"/>
      <c r="D95" s="4"/>
      <c r="E95" s="80"/>
      <c r="F95" s="5"/>
    </row>
    <row r="96" spans="2:9" ht="12.75">
      <c r="B96" s="3"/>
      <c r="C96" s="55"/>
      <c r="D96" s="2"/>
      <c r="E96" s="2" t="s">
        <v>6</v>
      </c>
      <c r="F96" s="2" t="s">
        <v>6</v>
      </c>
      <c r="G96" s="2" t="s">
        <v>6</v>
      </c>
      <c r="H96" s="2" t="s">
        <v>6</v>
      </c>
      <c r="I96" s="2" t="s">
        <v>6</v>
      </c>
    </row>
    <row r="97" spans="2:9" ht="12.75">
      <c r="B97" s="3"/>
      <c r="C97" s="55"/>
      <c r="D97" s="6"/>
      <c r="E97" s="62"/>
      <c r="F97" s="3"/>
      <c r="G97" s="3"/>
      <c r="H97" s="3"/>
      <c r="I97" s="3"/>
    </row>
    <row r="98" spans="2:9" ht="12.75">
      <c r="B98" s="3" t="s">
        <v>161</v>
      </c>
      <c r="C98" s="55"/>
      <c r="D98" s="55"/>
      <c r="E98" s="7">
        <f>31190-424</f>
        <v>30766</v>
      </c>
      <c r="F98" s="7">
        <f>11911-3487</f>
        <v>8424</v>
      </c>
      <c r="G98" s="7">
        <f>11824</f>
        <v>11824</v>
      </c>
      <c r="H98" s="7">
        <v>0</v>
      </c>
      <c r="I98" s="7">
        <f>SUM(E98:H98)</f>
        <v>51014</v>
      </c>
    </row>
    <row r="99" spans="2:9" ht="12.75">
      <c r="B99" s="3" t="s">
        <v>162</v>
      </c>
      <c r="C99" s="55"/>
      <c r="D99" s="55"/>
      <c r="E99" s="81">
        <v>424</v>
      </c>
      <c r="F99" s="7">
        <v>3487</v>
      </c>
      <c r="G99" s="7">
        <f>2843+3187+797</f>
        <v>6827</v>
      </c>
      <c r="H99" s="7">
        <f>-3487-424-6827</f>
        <v>-10738</v>
      </c>
      <c r="I99" s="7">
        <f>SUM(E99:H99)</f>
        <v>0</v>
      </c>
    </row>
    <row r="100" spans="2:9" ht="13.5" thickBot="1">
      <c r="B100" s="3" t="s">
        <v>163</v>
      </c>
      <c r="C100" s="55"/>
      <c r="D100" s="55"/>
      <c r="E100" s="8">
        <f>E98+E99</f>
        <v>31190</v>
      </c>
      <c r="F100" s="8">
        <f>SUM(F98:F99)</f>
        <v>11911</v>
      </c>
      <c r="G100" s="8">
        <f>SUM(G98:G99)</f>
        <v>18651</v>
      </c>
      <c r="H100" s="8">
        <f>SUM(H98:H99)</f>
        <v>-10738</v>
      </c>
      <c r="I100" s="8">
        <f>SUM(I98:I99)</f>
        <v>51014</v>
      </c>
    </row>
    <row r="101" spans="2:9" ht="13.5" thickTop="1">
      <c r="B101" s="3"/>
      <c r="C101" s="55"/>
      <c r="D101" s="7"/>
      <c r="E101" s="7"/>
      <c r="F101" s="7"/>
      <c r="G101" s="7"/>
      <c r="H101" s="7"/>
      <c r="I101" s="7"/>
    </row>
    <row r="102" spans="2:9" ht="12.75">
      <c r="B102" s="3" t="s">
        <v>164</v>
      </c>
      <c r="C102" s="55"/>
      <c r="D102" s="7"/>
      <c r="E102" s="7">
        <f>11021-238</f>
        <v>10783</v>
      </c>
      <c r="F102" s="7">
        <f>5355-33</f>
        <v>5322</v>
      </c>
      <c r="G102" s="7">
        <v>71</v>
      </c>
      <c r="H102" s="7">
        <v>0</v>
      </c>
      <c r="I102" s="7">
        <f>SUM(E102:H102)</f>
        <v>16176</v>
      </c>
    </row>
    <row r="103" spans="2:9" ht="12.75">
      <c r="B103" s="3" t="s">
        <v>165</v>
      </c>
      <c r="C103" s="55"/>
      <c r="D103" s="7"/>
      <c r="E103" s="7">
        <v>0</v>
      </c>
      <c r="F103" s="7">
        <v>0</v>
      </c>
      <c r="G103" s="7">
        <v>4503</v>
      </c>
      <c r="H103" s="7">
        <v>-4503</v>
      </c>
      <c r="I103" s="7">
        <f>SUM(E103:H103)</f>
        <v>0</v>
      </c>
    </row>
    <row r="104" spans="2:9" ht="13.5" thickBot="1">
      <c r="B104" s="55" t="s">
        <v>166</v>
      </c>
      <c r="C104" s="55"/>
      <c r="D104" s="9"/>
      <c r="E104" s="8">
        <f>SUM(E102:E103)</f>
        <v>10783</v>
      </c>
      <c r="F104" s="8">
        <f>SUM(F102:F103)</f>
        <v>5322</v>
      </c>
      <c r="G104" s="8">
        <f>SUM(G102:G103)</f>
        <v>4574</v>
      </c>
      <c r="H104" s="8">
        <f>SUM(H102:H103)</f>
        <v>-4503</v>
      </c>
      <c r="I104" s="8">
        <f>SUM(I102:I103)</f>
        <v>16176</v>
      </c>
    </row>
    <row r="105" ht="13.5" thickTop="1"/>
    <row r="106" ht="12.75">
      <c r="B106" s="12" t="s">
        <v>190</v>
      </c>
    </row>
    <row r="107" ht="12.75">
      <c r="B107" s="12" t="s">
        <v>191</v>
      </c>
    </row>
    <row r="109" spans="2:9" ht="12.75">
      <c r="B109" s="3"/>
      <c r="E109" s="1"/>
      <c r="F109" s="1"/>
      <c r="G109" s="1"/>
      <c r="H109" s="1"/>
      <c r="I109" s="1"/>
    </row>
    <row r="110" spans="1:7" ht="12.75">
      <c r="A110" s="76" t="s">
        <v>84</v>
      </c>
      <c r="B110" s="16" t="s">
        <v>85</v>
      </c>
      <c r="G110" s="48"/>
    </row>
    <row r="117" spans="1:2" ht="12.75">
      <c r="A117" s="60" t="s">
        <v>86</v>
      </c>
      <c r="B117" s="16" t="s">
        <v>155</v>
      </c>
    </row>
    <row r="135" spans="1:2" ht="12.75">
      <c r="A135" s="60" t="s">
        <v>88</v>
      </c>
      <c r="B135" s="16" t="s">
        <v>87</v>
      </c>
    </row>
    <row r="158" spans="1:2" ht="12.75">
      <c r="A158" s="60" t="s">
        <v>89</v>
      </c>
      <c r="B158" s="16" t="s">
        <v>134</v>
      </c>
    </row>
    <row r="164" spans="1:2" ht="12.75">
      <c r="A164" s="60" t="s">
        <v>91</v>
      </c>
      <c r="B164" s="16" t="s">
        <v>90</v>
      </c>
    </row>
    <row r="170" spans="1:2" ht="12.75">
      <c r="A170" s="76" t="s">
        <v>93</v>
      </c>
      <c r="B170" s="16" t="s">
        <v>92</v>
      </c>
    </row>
    <row r="172" ht="12.75">
      <c r="B172" s="12" t="s">
        <v>187</v>
      </c>
    </row>
    <row r="174" spans="2:6" ht="12.75">
      <c r="B174" s="55"/>
      <c r="C174" s="55"/>
      <c r="D174" s="55"/>
      <c r="E174" s="55"/>
      <c r="F174" s="55"/>
    </row>
    <row r="175" spans="1:6" ht="12.75">
      <c r="A175" s="60" t="s">
        <v>95</v>
      </c>
      <c r="B175" s="61" t="s">
        <v>94</v>
      </c>
      <c r="C175" s="55"/>
      <c r="D175" s="55"/>
      <c r="E175" s="55"/>
      <c r="F175" s="55"/>
    </row>
    <row r="176" spans="2:6" ht="12.75">
      <c r="B176" s="55"/>
      <c r="C176" s="55"/>
      <c r="D176" s="55"/>
      <c r="E176" s="55"/>
      <c r="F176" s="55"/>
    </row>
    <row r="177" spans="2:6" ht="12.75">
      <c r="B177" s="55"/>
      <c r="C177" s="55"/>
      <c r="D177" s="55"/>
      <c r="E177" s="55"/>
      <c r="F177" s="55"/>
    </row>
    <row r="178" spans="2:6" ht="12.75">
      <c r="B178" s="55"/>
      <c r="C178" s="55"/>
      <c r="D178" s="55"/>
      <c r="E178" s="55"/>
      <c r="F178" s="55"/>
    </row>
    <row r="179" spans="2:6" ht="12.75">
      <c r="B179" s="55"/>
      <c r="C179" s="55"/>
      <c r="D179" s="55"/>
      <c r="E179" s="55"/>
      <c r="F179" s="55"/>
    </row>
    <row r="180" spans="2:6" ht="12.75">
      <c r="B180" s="55"/>
      <c r="C180" s="55"/>
      <c r="D180" s="55"/>
      <c r="E180" s="55"/>
      <c r="F180" s="55"/>
    </row>
    <row r="181" spans="2:6" ht="12.75">
      <c r="B181" s="55"/>
      <c r="C181" s="55"/>
      <c r="D181" s="55"/>
      <c r="E181" s="55"/>
      <c r="F181" s="55"/>
    </row>
    <row r="182" spans="2:6" ht="12.75">
      <c r="B182" s="55"/>
      <c r="C182" s="55"/>
      <c r="D182" s="55"/>
      <c r="E182" s="55"/>
      <c r="F182" s="55"/>
    </row>
    <row r="183" spans="2:6" ht="12.75">
      <c r="B183" s="55"/>
      <c r="C183" s="55"/>
      <c r="D183" s="55"/>
      <c r="E183" s="55"/>
      <c r="F183" s="55"/>
    </row>
    <row r="184" ht="12.75">
      <c r="B184" s="16"/>
    </row>
    <row r="185" spans="1:2" ht="12.75">
      <c r="A185" s="60" t="s">
        <v>96</v>
      </c>
      <c r="B185" s="61" t="s">
        <v>173</v>
      </c>
    </row>
    <row r="196" spans="1:2" ht="12.75">
      <c r="A196" s="60" t="s">
        <v>98</v>
      </c>
      <c r="B196" s="16" t="s">
        <v>97</v>
      </c>
    </row>
    <row r="207" spans="1:2" ht="12.75">
      <c r="A207" s="76" t="s">
        <v>102</v>
      </c>
      <c r="B207" s="16" t="s">
        <v>5</v>
      </c>
    </row>
    <row r="208" spans="1:8" ht="12.75">
      <c r="A208" s="12"/>
      <c r="F208" s="13"/>
      <c r="H208" s="13"/>
    </row>
    <row r="209" spans="6:8" ht="12.75">
      <c r="F209" s="13" t="s">
        <v>41</v>
      </c>
      <c r="H209" s="13" t="s">
        <v>41</v>
      </c>
    </row>
    <row r="210" spans="6:8" ht="12.75">
      <c r="F210" s="13" t="s">
        <v>32</v>
      </c>
      <c r="H210" s="13" t="s">
        <v>44</v>
      </c>
    </row>
    <row r="211" spans="6:8" ht="12.75">
      <c r="F211" s="13" t="s">
        <v>177</v>
      </c>
      <c r="H211" s="13" t="s">
        <v>177</v>
      </c>
    </row>
    <row r="212" spans="6:8" ht="12.75">
      <c r="F212" s="13" t="s">
        <v>6</v>
      </c>
      <c r="H212" s="13" t="s">
        <v>6</v>
      </c>
    </row>
    <row r="213" ht="12.75">
      <c r="B213" s="12" t="s">
        <v>99</v>
      </c>
    </row>
    <row r="215" spans="2:8" ht="12.75">
      <c r="B215" s="55" t="s">
        <v>100</v>
      </c>
      <c r="C215" s="55"/>
      <c r="D215" s="55"/>
      <c r="E215" s="55"/>
      <c r="F215" s="64"/>
      <c r="G215" s="64"/>
      <c r="H215" s="64"/>
    </row>
    <row r="216" spans="2:8" ht="12.75" customHeight="1" hidden="1">
      <c r="B216" s="55"/>
      <c r="C216" s="55"/>
      <c r="D216" s="55"/>
      <c r="E216" s="55"/>
      <c r="F216" s="64"/>
      <c r="G216" s="64"/>
      <c r="H216" s="64"/>
    </row>
    <row r="217" spans="2:8" ht="12.75">
      <c r="B217" s="63" t="s">
        <v>101</v>
      </c>
      <c r="C217" s="55"/>
      <c r="D217" s="55"/>
      <c r="E217" s="55"/>
      <c r="F217" s="64">
        <v>1088</v>
      </c>
      <c r="G217" s="64"/>
      <c r="H217" s="64">
        <f>4447+28</f>
        <v>4475</v>
      </c>
    </row>
    <row r="218" spans="2:8" ht="12.75">
      <c r="B218" s="55"/>
      <c r="C218" s="55"/>
      <c r="D218" s="55"/>
      <c r="E218" s="55"/>
      <c r="F218" s="79"/>
      <c r="G218" s="64"/>
      <c r="H218" s="79"/>
    </row>
    <row r="219" spans="2:8" ht="12.75">
      <c r="B219" s="55" t="s">
        <v>193</v>
      </c>
      <c r="C219" s="55"/>
      <c r="D219" s="55"/>
      <c r="E219" s="55"/>
      <c r="F219" s="64">
        <v>-82</v>
      </c>
      <c r="G219" s="64"/>
      <c r="H219" s="79">
        <v>-180</v>
      </c>
    </row>
    <row r="220" spans="2:8" ht="13.5" thickBot="1">
      <c r="B220" s="55" t="s">
        <v>13</v>
      </c>
      <c r="C220" s="55"/>
      <c r="D220" s="55"/>
      <c r="E220" s="55"/>
      <c r="F220" s="8">
        <f>SUM(F217:F219)</f>
        <v>1006</v>
      </c>
      <c r="G220" s="64"/>
      <c r="H220" s="8">
        <f>SUM(H217:H219)</f>
        <v>4295</v>
      </c>
    </row>
    <row r="221" ht="13.5" thickTop="1"/>
    <row r="222" spans="2:9" ht="12.75">
      <c r="B222" s="88" t="s">
        <v>192</v>
      </c>
      <c r="C222" s="88"/>
      <c r="D222" s="88"/>
      <c r="E222" s="88"/>
      <c r="F222" s="88"/>
      <c r="G222" s="88"/>
      <c r="H222" s="88"/>
      <c r="I222" s="88"/>
    </row>
    <row r="223" spans="2:9" ht="12.75">
      <c r="B223" s="88"/>
      <c r="C223" s="88"/>
      <c r="D223" s="88"/>
      <c r="E223" s="88"/>
      <c r="F223" s="88"/>
      <c r="G223" s="88"/>
      <c r="H223" s="88"/>
      <c r="I223" s="88"/>
    </row>
    <row r="224" spans="1:2" ht="12.75">
      <c r="A224" s="60" t="s">
        <v>104</v>
      </c>
      <c r="B224" s="16" t="s">
        <v>103</v>
      </c>
    </row>
    <row r="230" spans="1:2" ht="12.75">
      <c r="A230" s="76" t="s">
        <v>106</v>
      </c>
      <c r="B230" s="16" t="s">
        <v>105</v>
      </c>
    </row>
    <row r="237" spans="1:2" ht="12.75">
      <c r="A237" s="60" t="s">
        <v>113</v>
      </c>
      <c r="B237" s="16" t="s">
        <v>107</v>
      </c>
    </row>
    <row r="244" ht="12.75">
      <c r="B244" s="12" t="s">
        <v>131</v>
      </c>
    </row>
    <row r="245" ht="12.75">
      <c r="B245" s="12" t="s">
        <v>127</v>
      </c>
    </row>
    <row r="247" ht="12.75">
      <c r="H247" s="56" t="s">
        <v>6</v>
      </c>
    </row>
    <row r="248" spans="2:5" ht="12.75">
      <c r="B248" s="72" t="s">
        <v>108</v>
      </c>
      <c r="E248" s="72" t="s">
        <v>109</v>
      </c>
    </row>
    <row r="249" spans="2:8" ht="12.75">
      <c r="B249" s="12" t="s">
        <v>110</v>
      </c>
      <c r="E249" s="12" t="s">
        <v>132</v>
      </c>
      <c r="H249" s="64">
        <v>6000</v>
      </c>
    </row>
    <row r="250" spans="2:8" ht="12.75">
      <c r="B250" s="12" t="s">
        <v>111</v>
      </c>
      <c r="E250" s="12" t="s">
        <v>133</v>
      </c>
      <c r="H250" s="64">
        <v>2450</v>
      </c>
    </row>
    <row r="251" spans="2:8" ht="12.75">
      <c r="B251" s="12" t="s">
        <v>112</v>
      </c>
      <c r="E251" s="12" t="s">
        <v>132</v>
      </c>
      <c r="H251" s="64">
        <v>1500</v>
      </c>
    </row>
    <row r="252" ht="13.5" thickBot="1">
      <c r="H252" s="65">
        <f>SUM(H249:H251)</f>
        <v>9950</v>
      </c>
    </row>
    <row r="253" ht="13.5" thickTop="1"/>
    <row r="255" spans="1:2" ht="12.75">
      <c r="A255" s="76" t="s">
        <v>115</v>
      </c>
      <c r="B255" s="16" t="s">
        <v>114</v>
      </c>
    </row>
    <row r="256" spans="1:2" ht="12.75">
      <c r="A256" s="60"/>
      <c r="B256" s="16"/>
    </row>
    <row r="257" spans="1:2" ht="12.75">
      <c r="A257" s="60"/>
      <c r="B257" s="12" t="s">
        <v>188</v>
      </c>
    </row>
    <row r="258" spans="1:8" ht="12.75">
      <c r="A258" s="60"/>
      <c r="B258" s="16"/>
      <c r="H258" s="13" t="s">
        <v>51</v>
      </c>
    </row>
    <row r="259" ht="12.75">
      <c r="H259" s="13" t="s">
        <v>177</v>
      </c>
    </row>
    <row r="260" spans="2:8" ht="12.75">
      <c r="B260" s="55"/>
      <c r="C260" s="55"/>
      <c r="E260" s="56"/>
      <c r="F260" s="56" t="s">
        <v>49</v>
      </c>
      <c r="G260" s="56" t="s">
        <v>48</v>
      </c>
      <c r="H260" s="56" t="s">
        <v>19</v>
      </c>
    </row>
    <row r="261" spans="2:8" ht="12.75">
      <c r="B261" s="55"/>
      <c r="C261" s="55"/>
      <c r="E261" s="55"/>
      <c r="F261" s="56" t="s">
        <v>6</v>
      </c>
      <c r="G261" s="56" t="s">
        <v>6</v>
      </c>
      <c r="H261" s="56" t="s">
        <v>6</v>
      </c>
    </row>
    <row r="262" spans="2:8" ht="12.75">
      <c r="B262" s="55"/>
      <c r="C262" s="55"/>
      <c r="E262" s="55"/>
      <c r="F262" s="55"/>
      <c r="G262" s="55"/>
      <c r="H262" s="55"/>
    </row>
    <row r="263" spans="2:5" ht="12.75">
      <c r="B263" s="55" t="s">
        <v>26</v>
      </c>
      <c r="C263" s="55"/>
      <c r="E263" s="64"/>
    </row>
    <row r="264" spans="2:8" ht="12.75">
      <c r="B264" s="55" t="s">
        <v>124</v>
      </c>
      <c r="C264" s="55"/>
      <c r="E264" s="64"/>
      <c r="F264" s="64">
        <v>504</v>
      </c>
      <c r="G264" s="64">
        <v>0</v>
      </c>
      <c r="H264" s="64">
        <f>SUM(F264:G264)</f>
        <v>504</v>
      </c>
    </row>
    <row r="265" spans="2:8" ht="12.75">
      <c r="B265" s="55"/>
      <c r="C265" s="55"/>
      <c r="E265" s="64"/>
      <c r="F265" s="64"/>
      <c r="G265" s="64"/>
      <c r="H265" s="64"/>
    </row>
    <row r="266" spans="2:5" ht="12.75">
      <c r="B266" s="55" t="s">
        <v>29</v>
      </c>
      <c r="C266" s="55"/>
      <c r="E266" s="64"/>
    </row>
    <row r="267" spans="2:8" ht="12.75">
      <c r="B267" s="55" t="s">
        <v>124</v>
      </c>
      <c r="C267" s="55"/>
      <c r="E267" s="64"/>
      <c r="F267" s="64">
        <v>3721</v>
      </c>
      <c r="G267" s="64">
        <v>0</v>
      </c>
      <c r="H267" s="64">
        <f>SUM(F267:G267)</f>
        <v>3721</v>
      </c>
    </row>
    <row r="268" spans="2:8" ht="12.75">
      <c r="B268" s="55"/>
      <c r="C268" s="55"/>
      <c r="E268" s="64"/>
      <c r="F268" s="64"/>
      <c r="G268" s="64"/>
      <c r="H268" s="64"/>
    </row>
    <row r="269" spans="2:8" ht="13.5" thickBot="1">
      <c r="B269" s="55" t="s">
        <v>19</v>
      </c>
      <c r="C269" s="55"/>
      <c r="E269" s="55"/>
      <c r="F269" s="65">
        <f>SUM(F264:F268)</f>
        <v>4225</v>
      </c>
      <c r="G269" s="65">
        <f>SUM(G264:G268)</f>
        <v>0</v>
      </c>
      <c r="H269" s="65">
        <f>SUM(H264:H268)</f>
        <v>4225</v>
      </c>
    </row>
    <row r="270" ht="13.5" thickTop="1"/>
    <row r="272" spans="1:2" ht="12.75">
      <c r="A272" s="60" t="s">
        <v>117</v>
      </c>
      <c r="B272" s="16" t="s">
        <v>116</v>
      </c>
    </row>
    <row r="277" spans="1:8" ht="12.75">
      <c r="A277" s="60" t="s">
        <v>135</v>
      </c>
      <c r="B277" s="16" t="s">
        <v>118</v>
      </c>
      <c r="H277" s="13"/>
    </row>
    <row r="283" spans="1:2" ht="12.75">
      <c r="A283" s="76" t="s">
        <v>156</v>
      </c>
      <c r="B283" s="16" t="s">
        <v>119</v>
      </c>
    </row>
    <row r="284" spans="1:2" ht="12.75">
      <c r="A284" s="60"/>
      <c r="B284" s="16"/>
    </row>
    <row r="285" spans="1:2" ht="12.75">
      <c r="A285" s="60"/>
      <c r="B285" s="12" t="s">
        <v>120</v>
      </c>
    </row>
    <row r="286" ht="12.75">
      <c r="A286" s="60"/>
    </row>
    <row r="287" spans="1:8" ht="12.75">
      <c r="A287" s="60"/>
      <c r="F287" s="13"/>
      <c r="H287" s="13"/>
    </row>
    <row r="288" spans="1:10" ht="12.75">
      <c r="A288" s="60"/>
      <c r="B288" s="16"/>
      <c r="F288" s="66" t="s">
        <v>121</v>
      </c>
      <c r="G288" s="67"/>
      <c r="H288" s="13" t="s">
        <v>68</v>
      </c>
      <c r="I288" s="67"/>
      <c r="J288" s="67"/>
    </row>
    <row r="289" spans="1:10" ht="12.75">
      <c r="A289" s="60"/>
      <c r="B289" s="16"/>
      <c r="F289" s="13" t="s">
        <v>41</v>
      </c>
      <c r="G289" s="67"/>
      <c r="H289" s="13" t="s">
        <v>41</v>
      </c>
      <c r="I289" s="67"/>
      <c r="J289" s="67"/>
    </row>
    <row r="290" spans="1:10" ht="12.75">
      <c r="A290" s="60"/>
      <c r="B290" s="16"/>
      <c r="F290" s="13" t="s">
        <v>32</v>
      </c>
      <c r="G290" s="67"/>
      <c r="H290" s="13" t="s">
        <v>44</v>
      </c>
      <c r="I290" s="67"/>
      <c r="J290" s="67"/>
    </row>
    <row r="291" spans="6:8" ht="12.75">
      <c r="F291" s="13" t="s">
        <v>177</v>
      </c>
      <c r="H291" s="13" t="s">
        <v>177</v>
      </c>
    </row>
    <row r="292" spans="6:8" ht="12.75">
      <c r="F292" s="13"/>
      <c r="H292" s="13"/>
    </row>
    <row r="293" spans="2:8" ht="13.5" thickBot="1">
      <c r="B293" s="12" t="s">
        <v>122</v>
      </c>
      <c r="F293" s="83">
        <f>'IS'!B40</f>
        <v>2520</v>
      </c>
      <c r="G293" s="58"/>
      <c r="H293" s="83">
        <f>'IS'!F40</f>
        <v>10212</v>
      </c>
    </row>
    <row r="294" spans="6:8" ht="13.5" thickTop="1">
      <c r="F294" s="84"/>
      <c r="G294" s="58"/>
      <c r="H294" s="84"/>
    </row>
    <row r="295" spans="2:8" ht="12.75">
      <c r="B295" s="12" t="s">
        <v>157</v>
      </c>
      <c r="F295" s="85"/>
      <c r="G295" s="58"/>
      <c r="H295" s="85"/>
    </row>
    <row r="296" spans="2:8" ht="13.5" thickBot="1">
      <c r="B296" s="12" t="s">
        <v>194</v>
      </c>
      <c r="F296" s="83">
        <v>93163</v>
      </c>
      <c r="G296" s="58"/>
      <c r="H296" s="83">
        <v>84240</v>
      </c>
    </row>
    <row r="297" spans="6:8" ht="13.5" thickTop="1">
      <c r="F297" s="84"/>
      <c r="G297" s="58"/>
      <c r="H297" s="84"/>
    </row>
    <row r="298" ht="12.75">
      <c r="B298" s="12" t="s">
        <v>141</v>
      </c>
    </row>
    <row r="299" spans="2:8" ht="13.5" thickBot="1">
      <c r="B299" s="12" t="s">
        <v>140</v>
      </c>
      <c r="F299" s="86">
        <f>((F293-'IS'!B28)/F296)*100</f>
        <v>2.696349409100179</v>
      </c>
      <c r="G299" s="58"/>
      <c r="H299" s="86">
        <f>((H293-'IS'!F28)/H296)*100</f>
        <v>9.15479582146249</v>
      </c>
    </row>
    <row r="300" spans="6:8" ht="13.5" thickTop="1">
      <c r="F300" s="84"/>
      <c r="G300" s="58"/>
      <c r="H300" s="84"/>
    </row>
    <row r="301" ht="12.75">
      <c r="B301" s="12" t="s">
        <v>139</v>
      </c>
    </row>
    <row r="302" spans="2:8" ht="13.5" thickBot="1">
      <c r="B302" s="12" t="s">
        <v>140</v>
      </c>
      <c r="F302" s="86">
        <f>(F293/F296)*100</f>
        <v>2.704936509129161</v>
      </c>
      <c r="G302" s="58"/>
      <c r="H302" s="86">
        <f>(H293/H296)*100</f>
        <v>12.122507122507123</v>
      </c>
    </row>
    <row r="303" ht="13.5" thickTop="1"/>
    <row r="304" spans="6:8" ht="12.75">
      <c r="F304" s="84"/>
      <c r="G304" s="58"/>
      <c r="H304" s="84"/>
    </row>
    <row r="305" spans="6:8" ht="12.75">
      <c r="F305" s="85"/>
      <c r="G305" s="58"/>
      <c r="H305" s="85"/>
    </row>
    <row r="306" spans="6:8" ht="12.75">
      <c r="F306" s="13"/>
      <c r="H306" s="13"/>
    </row>
    <row r="307" spans="6:8" ht="12.75">
      <c r="F307" s="13"/>
      <c r="H307" s="13"/>
    </row>
    <row r="308" spans="6:8" ht="12.75">
      <c r="F308" s="13"/>
      <c r="H308" s="13"/>
    </row>
    <row r="309" spans="6:8" ht="12.75">
      <c r="F309" s="13"/>
      <c r="H309" s="13"/>
    </row>
    <row r="310" spans="6:8" ht="12.75">
      <c r="F310" s="13"/>
      <c r="H310" s="13"/>
    </row>
    <row r="311" spans="6:8" ht="12.75">
      <c r="F311" s="13"/>
      <c r="H311" s="13"/>
    </row>
    <row r="312" spans="6:8" ht="12.75">
      <c r="F312" s="13"/>
      <c r="H312" s="13"/>
    </row>
    <row r="313" spans="6:8" ht="12.75">
      <c r="F313" s="85"/>
      <c r="G313" s="58"/>
      <c r="H313" s="85"/>
    </row>
    <row r="314" spans="6:8" ht="12.75">
      <c r="F314" s="85"/>
      <c r="G314" s="58"/>
      <c r="H314" s="85"/>
    </row>
    <row r="315" spans="6:8" ht="12.75">
      <c r="F315" s="13"/>
      <c r="H315" s="13"/>
    </row>
    <row r="316" spans="6:8" ht="12.75">
      <c r="F316" s="13"/>
      <c r="H316" s="13"/>
    </row>
    <row r="317" spans="6:8" ht="12.75">
      <c r="F317" s="13"/>
      <c r="H317" s="13"/>
    </row>
    <row r="318" spans="6:8" ht="12.75">
      <c r="F318" s="13"/>
      <c r="H318" s="13"/>
    </row>
    <row r="319" spans="6:8" ht="12.75">
      <c r="F319" s="13"/>
      <c r="H319" s="13"/>
    </row>
    <row r="320" spans="6:8" ht="12.75">
      <c r="F320" s="13"/>
      <c r="H320" s="13"/>
    </row>
    <row r="321" spans="6:8" ht="12.75">
      <c r="F321" s="13"/>
      <c r="H321" s="13"/>
    </row>
    <row r="322" spans="6:8" ht="12.75">
      <c r="F322" s="13"/>
      <c r="H322" s="13"/>
    </row>
    <row r="323" spans="6:8" ht="12.75">
      <c r="F323" s="13"/>
      <c r="H323" s="13"/>
    </row>
  </sheetData>
  <mergeCells count="1">
    <mergeCell ref="B222:I223"/>
  </mergeCells>
  <printOptions/>
  <pageMargins left="1" right="1" top="0.5" bottom="0.5" header="0.5" footer="0.5"/>
  <pageSetup horizontalDpi="300" verticalDpi="300" orientation="portrait" paperSize="9" scale="77" r:id="rId2"/>
  <headerFooter alignWithMargins="0">
    <oddFooter>&amp;C&amp;P</oddFooter>
  </headerFooter>
  <rowBreaks count="2" manualBreakCount="2">
    <brk id="223" max="8" man="1"/>
    <brk id="28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nadzrah</cp:lastModifiedBy>
  <cp:lastPrinted>2005-02-23T07:18:32Z</cp:lastPrinted>
  <dcterms:created xsi:type="dcterms:W3CDTF">2001-03-17T05:13:36Z</dcterms:created>
  <dcterms:modified xsi:type="dcterms:W3CDTF">2005-02-23T07:20:59Z</dcterms:modified>
  <cp:category/>
  <cp:version/>
  <cp:contentType/>
  <cp:contentStatus/>
</cp:coreProperties>
</file>